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4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23.05.2024 № 69-36\"/>
    </mc:Choice>
  </mc:AlternateContent>
  <xr:revisionPtr revIDLastSave="0" documentId="13_ncr:81_{141D6E59-2185-4A5C-AC75-FA5088267B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рпр!$D$4:$D$707</definedName>
    <definedName name="Z_0D09C470_2E87_4C0F_8678_A948774FDA23_.wvu.FilterData" localSheetId="0" hidden="1">рпр!$D$4:$D$707</definedName>
    <definedName name="Z_1CA6CCC9_64EF_4CA9_9C9C_1E572976D134_.wvu.FilterData" localSheetId="0" hidden="1">рпр!$D$4:$D$707</definedName>
    <definedName name="Z_1CA6CCC9_64EF_4CA9_9C9C_1E572976D134_.wvu.PrintTitles" localSheetId="0" hidden="1">рпр!$9:$10</definedName>
    <definedName name="Z_23A5EAB7_7745_45A3_8BB4_D6186958C7BF_.wvu.FilterData" localSheetId="0" hidden="1">рпр!$D$4:$D$707</definedName>
    <definedName name="Z_23A5EAB7_7745_45A3_8BB4_D6186958C7BF_.wvu.PrintTitles" localSheetId="0" hidden="1">рпр!$9:$10</definedName>
    <definedName name="Z_23F7C319_D9D7_459A_B8F5_A3581D3A5B81_.wvu.FilterData" localSheetId="0" hidden="1">рпр!$D$4:$D$707</definedName>
    <definedName name="Z_2A135292_D5EB_4A8D_A93E_D0B24F2543E0_.wvu.FilterData" localSheetId="0" hidden="1">рпр!$D$4:$D$707</definedName>
    <definedName name="Z_2A135292_D5EB_4A8D_A93E_D0B24F2543E0_.wvu.PrintTitles" localSheetId="0" hidden="1">рпр!$9:$10</definedName>
    <definedName name="Z_3197038B_7AE0_453D_B16F_842F91D12370_.wvu.FilterData" localSheetId="0" hidden="1">рпр!$D$4:$D$707</definedName>
    <definedName name="Z_32FC6AA7_97FD_40A3_9558_62D49F19A162_.wvu.FilterData" localSheetId="0" hidden="1">рпр!$D$4:$D$707</definedName>
    <definedName name="Z_3D5FA0F4_920E_4BDD_8237_DA71285E552D_.wvu.FilterData" localSheetId="0" hidden="1">рпр!$D$4:$D$707</definedName>
    <definedName name="Z_3E648FDD_E1B7_4790_827B_0B5F0EAD6452_.wvu.FilterData" localSheetId="0" hidden="1">рпр!$D$4:$D$707</definedName>
    <definedName name="Z_5489E52F_3E4E_4A5D_9CAF_34B64A29D785_.wvu.FilterData" localSheetId="0" hidden="1">рпр!$D$4:$D$707</definedName>
    <definedName name="Z_61C84D61_2D1A_4C38_8F3E_B87673D547A5_.wvu.FilterData" localSheetId="0" hidden="1">рпр!$D$4:$D$707</definedName>
    <definedName name="Z_61C84D61_2D1A_4C38_8F3E_B87673D547A5_.wvu.PrintTitles" localSheetId="0" hidden="1">рпр!$9:$10</definedName>
    <definedName name="Z_926F2036_6CA2_4D9D_9A3F_FBB9B9A9CDEA_.wvu.FilterData" localSheetId="0" hidden="1">рпр!$D$4:$D$707</definedName>
    <definedName name="Z_93B03682_4FA6_4195_9F3E_A40BC2C05B11_.wvu.FilterData" localSheetId="0" hidden="1">рпр!$D$4:$D$707</definedName>
    <definedName name="Z_9FDAC6D4_D6DE_4524_BE34_3372FE2E9C61_.wvu.FilterData" localSheetId="0" hidden="1">рпр!$D$4:$D$707</definedName>
    <definedName name="Z_F90D38A5_C457_4FC4_B8B4_5D36CD74970E_.wvu.FilterData" localSheetId="0" hidden="1">рпр!$D$4:$D$707</definedName>
    <definedName name="Z_FD876D40_493A_470C_A137_1F7C6C6DA01D_.wvu.FilterData" localSheetId="0" hidden="1">рпр!$D$4:$D$707</definedName>
    <definedName name="Z_FD876D40_493A_470C_A137_1F7C6C6DA01D_.wvu.PrintTitles" localSheetId="0" hidden="1">рпр!$9:$10</definedName>
    <definedName name="_xlnm.Print_Titles" localSheetId="0">рпр!$9:$10</definedName>
  </definedNames>
  <calcPr calcId="191029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384" windowWidth="146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7" i="1" l="1"/>
  <c r="E340" i="1"/>
  <c r="G216" i="1" l="1"/>
  <c r="F216" i="1"/>
  <c r="E216" i="1"/>
  <c r="E215" i="1"/>
  <c r="E214" i="1" s="1"/>
  <c r="F200" i="1"/>
  <c r="F199" i="1"/>
  <c r="G186" i="1"/>
  <c r="F186" i="1"/>
  <c r="E186" i="1"/>
  <c r="E195" i="1"/>
  <c r="E194" i="1" s="1"/>
  <c r="G194" i="1"/>
  <c r="F194" i="1"/>
  <c r="G188" i="1"/>
  <c r="F188" i="1"/>
  <c r="E188" i="1"/>
  <c r="E200" i="1"/>
  <c r="E199" i="1"/>
  <c r="E193" i="1"/>
  <c r="E191" i="1"/>
  <c r="E182" i="1"/>
  <c r="F366" i="1"/>
  <c r="G366" i="1"/>
  <c r="E368" i="1"/>
  <c r="E366" i="1" s="1"/>
  <c r="E375" i="1"/>
  <c r="E300" i="1"/>
  <c r="E283" i="1"/>
  <c r="F284" i="1"/>
  <c r="G284" i="1"/>
  <c r="E284" i="1"/>
  <c r="E277" i="1"/>
  <c r="F286" i="1"/>
  <c r="G286" i="1"/>
  <c r="E286" i="1"/>
  <c r="E264" i="1"/>
  <c r="E476" i="1"/>
  <c r="E475" i="1" s="1"/>
  <c r="E449" i="1"/>
  <c r="E438" i="1"/>
  <c r="F267" i="1"/>
  <c r="G267" i="1"/>
  <c r="E267" i="1"/>
  <c r="E270" i="1"/>
  <c r="F253" i="1"/>
  <c r="G253" i="1"/>
  <c r="E255" i="1"/>
  <c r="E254" i="1" s="1"/>
  <c r="E253" i="1" s="1"/>
  <c r="E244" i="1"/>
  <c r="E170" i="1"/>
  <c r="E168" i="1"/>
  <c r="E160" i="1"/>
  <c r="E132" i="1"/>
  <c r="E127" i="1"/>
  <c r="E122" i="1"/>
  <c r="E115" i="1"/>
  <c r="G112" i="1"/>
  <c r="F112" i="1"/>
  <c r="E112" i="1"/>
  <c r="E59" i="1"/>
  <c r="E57" i="1"/>
  <c r="G78" i="1"/>
  <c r="F78" i="1"/>
  <c r="F240" i="1"/>
  <c r="G240" i="1"/>
  <c r="E240" i="1"/>
  <c r="E236" i="1"/>
  <c r="F546" i="1"/>
  <c r="G546" i="1"/>
  <c r="E546" i="1"/>
  <c r="E545" i="1"/>
  <c r="E544" i="1" s="1"/>
  <c r="E554" i="1"/>
  <c r="F555" i="1"/>
  <c r="G555" i="1"/>
  <c r="E556" i="1"/>
  <c r="E555" i="1" s="1"/>
  <c r="E404" i="1"/>
  <c r="G398" i="1"/>
  <c r="F398" i="1"/>
  <c r="E398" i="1"/>
  <c r="F557" i="1"/>
  <c r="G557" i="1"/>
  <c r="E557" i="1"/>
  <c r="E543" i="1" l="1"/>
  <c r="F561" i="1"/>
  <c r="G561" i="1"/>
  <c r="E561" i="1"/>
  <c r="E106" i="1"/>
  <c r="E100" i="1"/>
  <c r="E101" i="1"/>
  <c r="E99" i="1"/>
  <c r="E90" i="1"/>
  <c r="E570" i="1"/>
  <c r="E571" i="1"/>
  <c r="E578" i="1"/>
  <c r="E582" i="1"/>
  <c r="E76" i="1"/>
  <c r="E86" i="1"/>
  <c r="E83" i="1"/>
  <c r="E82" i="1" s="1"/>
  <c r="E81" i="1"/>
  <c r="E79" i="1"/>
  <c r="F87" i="1"/>
  <c r="G87" i="1"/>
  <c r="E87" i="1"/>
  <c r="G595" i="1"/>
  <c r="F595" i="1"/>
  <c r="E595" i="1"/>
  <c r="F623" i="1"/>
  <c r="G623" i="1"/>
  <c r="E623" i="1"/>
  <c r="E622" i="1"/>
  <c r="E69" i="1"/>
  <c r="G62" i="1"/>
  <c r="F62" i="1"/>
  <c r="E62" i="1"/>
  <c r="E65" i="1"/>
  <c r="E56" i="1"/>
  <c r="E36" i="1"/>
  <c r="E35" i="1"/>
  <c r="E33" i="1"/>
  <c r="G24" i="1"/>
  <c r="F24" i="1"/>
  <c r="E27" i="1"/>
  <c r="E26" i="1"/>
  <c r="E25" i="1"/>
  <c r="E23" i="1"/>
  <c r="E21" i="1"/>
  <c r="F669" i="1"/>
  <c r="E675" i="1"/>
  <c r="E650" i="1"/>
  <c r="E652" i="1"/>
  <c r="E661" i="1"/>
  <c r="E78" i="1" l="1"/>
  <c r="E24" i="1"/>
  <c r="F664" i="1"/>
  <c r="E664" i="1"/>
  <c r="E666" i="1"/>
  <c r="E688" i="1"/>
  <c r="E697" i="1"/>
  <c r="E702" i="1"/>
  <c r="F690" i="1"/>
  <c r="F689" i="1" s="1"/>
  <c r="G690" i="1"/>
  <c r="G689" i="1" s="1"/>
  <c r="E690" i="1"/>
  <c r="E689" i="1" s="1"/>
  <c r="F659" i="1"/>
  <c r="G659" i="1"/>
  <c r="F237" i="1" l="1"/>
  <c r="G237" i="1"/>
  <c r="F278" i="1"/>
  <c r="G278" i="1"/>
  <c r="F208" i="1"/>
  <c r="G208" i="1"/>
  <c r="F85" i="1"/>
  <c r="G85" i="1"/>
  <c r="F82" i="1"/>
  <c r="G82" i="1"/>
  <c r="F64" i="1"/>
  <c r="G64" i="1"/>
  <c r="F61" i="1" l="1"/>
  <c r="F60" i="1" s="1"/>
  <c r="G61" i="1"/>
  <c r="G60" i="1" s="1"/>
  <c r="G177" i="1"/>
  <c r="G38" i="1"/>
  <c r="G201" i="1"/>
  <c r="F425" i="1"/>
  <c r="F201" i="1"/>
  <c r="F177" i="1"/>
  <c r="F38" i="1"/>
  <c r="F331" i="1"/>
  <c r="G331" i="1"/>
  <c r="E331" i="1"/>
  <c r="F605" i="1"/>
  <c r="F604" i="1" s="1"/>
  <c r="F603" i="1" s="1"/>
  <c r="G605" i="1"/>
  <c r="G604" i="1" s="1"/>
  <c r="G603" i="1" s="1"/>
  <c r="E605" i="1"/>
  <c r="E604" i="1" s="1"/>
  <c r="E603" i="1" s="1"/>
  <c r="F234" i="1"/>
  <c r="F233" i="1" s="1"/>
  <c r="G234" i="1"/>
  <c r="G233" i="1" s="1"/>
  <c r="E234" i="1"/>
  <c r="E233" i="1" s="1"/>
  <c r="F340" i="1"/>
  <c r="G340" i="1"/>
  <c r="F676" i="1"/>
  <c r="G676" i="1"/>
  <c r="E676" i="1"/>
  <c r="E429" i="1"/>
  <c r="F275" i="1"/>
  <c r="G275" i="1"/>
  <c r="E278" i="1"/>
  <c r="E177" i="1"/>
  <c r="F153" i="1"/>
  <c r="G153" i="1"/>
  <c r="E153" i="1"/>
  <c r="E659" i="1" l="1"/>
  <c r="F549" i="1" l="1"/>
  <c r="F548" i="1" s="1"/>
  <c r="G549" i="1"/>
  <c r="G548" i="1" s="1"/>
  <c r="E549" i="1"/>
  <c r="E548" i="1" s="1"/>
  <c r="E542" i="1" s="1"/>
  <c r="E346" i="1"/>
  <c r="E345" i="1" s="1"/>
  <c r="E344" i="1" s="1"/>
  <c r="E343" i="1" s="1"/>
  <c r="F346" i="1"/>
  <c r="F345" i="1" s="1"/>
  <c r="F344" i="1" s="1"/>
  <c r="F343" i="1" s="1"/>
  <c r="G346" i="1"/>
  <c r="G345" i="1" s="1"/>
  <c r="G344" i="1" s="1"/>
  <c r="G343" i="1" s="1"/>
  <c r="F296" i="1"/>
  <c r="G296" i="1"/>
  <c r="E296" i="1"/>
  <c r="F301" i="1"/>
  <c r="G301" i="1"/>
  <c r="E301" i="1"/>
  <c r="F290" i="1"/>
  <c r="G290" i="1"/>
  <c r="F292" i="1"/>
  <c r="G292" i="1"/>
  <c r="E292" i="1"/>
  <c r="E290" i="1"/>
  <c r="E289" i="1"/>
  <c r="E288" i="1" s="1"/>
  <c r="F288" i="1"/>
  <c r="G288" i="1"/>
  <c r="E311" i="1"/>
  <c r="E310" i="1" s="1"/>
  <c r="F311" i="1"/>
  <c r="F310" i="1" s="1"/>
  <c r="G311" i="1"/>
  <c r="G310" i="1" s="1"/>
  <c r="F210" i="1"/>
  <c r="F207" i="1" s="1"/>
  <c r="G210" i="1"/>
  <c r="G207" i="1" s="1"/>
  <c r="E210" i="1"/>
  <c r="E151" i="1"/>
  <c r="F151" i="1"/>
  <c r="G151" i="1"/>
  <c r="E145" i="1"/>
  <c r="F145" i="1"/>
  <c r="G145" i="1"/>
  <c r="F679" i="1"/>
  <c r="F678" i="1" s="1"/>
  <c r="G679" i="1"/>
  <c r="G678" i="1" s="1"/>
  <c r="E679" i="1"/>
  <c r="E678" i="1" s="1"/>
  <c r="E353" i="1"/>
  <c r="F353" i="1"/>
  <c r="G353" i="1"/>
  <c r="E350" i="1"/>
  <c r="E349" i="1" s="1"/>
  <c r="F350" i="1"/>
  <c r="F349" i="1" s="1"/>
  <c r="G350" i="1"/>
  <c r="G349" i="1" s="1"/>
  <c r="E208" i="1"/>
  <c r="E85" i="1"/>
  <c r="E64" i="1"/>
  <c r="E38" i="1"/>
  <c r="E61" i="1" l="1"/>
  <c r="E60" i="1" s="1"/>
  <c r="E207" i="1"/>
  <c r="E201" i="1"/>
  <c r="F636" i="1" l="1"/>
  <c r="F635" i="1" s="1"/>
  <c r="G636" i="1"/>
  <c r="G635" i="1" s="1"/>
  <c r="E636" i="1"/>
  <c r="E635" i="1" s="1"/>
  <c r="E634" i="1" s="1"/>
  <c r="F630" i="1"/>
  <c r="F629" i="1" s="1"/>
  <c r="G630" i="1"/>
  <c r="G629" i="1" s="1"/>
  <c r="E630" i="1"/>
  <c r="E629" i="1" s="1"/>
  <c r="F319" i="1"/>
  <c r="G319" i="1"/>
  <c r="E319" i="1"/>
  <c r="F619" i="1"/>
  <c r="G619" i="1"/>
  <c r="E619" i="1"/>
  <c r="G634" i="1" l="1"/>
  <c r="F634" i="1"/>
  <c r="G372" i="1" l="1"/>
  <c r="G371" i="1" s="1"/>
  <c r="G370" i="1" s="1"/>
  <c r="F372" i="1"/>
  <c r="F371" i="1" s="1"/>
  <c r="F370" i="1" s="1"/>
  <c r="E372" i="1"/>
  <c r="E371" i="1" s="1"/>
  <c r="E370" i="1" s="1"/>
  <c r="G361" i="1"/>
  <c r="G360" i="1" s="1"/>
  <c r="G359" i="1" s="1"/>
  <c r="G358" i="1" s="1"/>
  <c r="F361" i="1"/>
  <c r="F360" i="1" s="1"/>
  <c r="F359" i="1" s="1"/>
  <c r="F358" i="1" s="1"/>
  <c r="E361" i="1"/>
  <c r="E360" i="1" s="1"/>
  <c r="E359" i="1" s="1"/>
  <c r="E358" i="1" s="1"/>
  <c r="G381" i="1"/>
  <c r="G380" i="1" s="1"/>
  <c r="G379" i="1" s="1"/>
  <c r="G378" i="1" s="1"/>
  <c r="G377" i="1" s="1"/>
  <c r="G376" i="1" s="1"/>
  <c r="F381" i="1"/>
  <c r="F380" i="1" s="1"/>
  <c r="F379" i="1" s="1"/>
  <c r="F378" i="1" s="1"/>
  <c r="F377" i="1" s="1"/>
  <c r="F376" i="1" s="1"/>
  <c r="E381" i="1"/>
  <c r="E380" i="1" s="1"/>
  <c r="E379" i="1" s="1"/>
  <c r="E378" i="1" s="1"/>
  <c r="E377" i="1" s="1"/>
  <c r="E376" i="1" s="1"/>
  <c r="E317" i="1"/>
  <c r="G627" i="1" l="1"/>
  <c r="F627" i="1"/>
  <c r="E627" i="1"/>
  <c r="G625" i="1"/>
  <c r="F625" i="1"/>
  <c r="E625" i="1"/>
  <c r="G621" i="1"/>
  <c r="F621" i="1"/>
  <c r="E621" i="1"/>
  <c r="G613" i="1"/>
  <c r="G612" i="1" s="1"/>
  <c r="G611" i="1" s="1"/>
  <c r="F613" i="1"/>
  <c r="F612" i="1" s="1"/>
  <c r="F611" i="1" s="1"/>
  <c r="E613" i="1"/>
  <c r="E612" i="1" s="1"/>
  <c r="E611" i="1" s="1"/>
  <c r="G609" i="1"/>
  <c r="G608" i="1" s="1"/>
  <c r="G607" i="1" s="1"/>
  <c r="F609" i="1"/>
  <c r="F608" i="1" s="1"/>
  <c r="F607" i="1" s="1"/>
  <c r="E609" i="1"/>
  <c r="E608" i="1" s="1"/>
  <c r="E607" i="1" s="1"/>
  <c r="G600" i="1"/>
  <c r="F600" i="1"/>
  <c r="E600" i="1"/>
  <c r="G598" i="1"/>
  <c r="F598" i="1"/>
  <c r="E598" i="1"/>
  <c r="G596" i="1"/>
  <c r="F596" i="1"/>
  <c r="E596" i="1"/>
  <c r="G594" i="1"/>
  <c r="F594" i="1"/>
  <c r="E594" i="1"/>
  <c r="G592" i="1"/>
  <c r="F592" i="1"/>
  <c r="E592" i="1"/>
  <c r="G590" i="1"/>
  <c r="F590" i="1"/>
  <c r="E590" i="1"/>
  <c r="G589" i="1"/>
  <c r="F589" i="1"/>
  <c r="E589" i="1"/>
  <c r="G586" i="1"/>
  <c r="F586" i="1"/>
  <c r="E586" i="1"/>
  <c r="E585" i="1" s="1"/>
  <c r="E584" i="1" s="1"/>
  <c r="F618" i="1" l="1"/>
  <c r="F617" i="1" s="1"/>
  <c r="F616" i="1" s="1"/>
  <c r="F615" i="1" s="1"/>
  <c r="E618" i="1"/>
  <c r="E617" i="1" s="1"/>
  <c r="E616" i="1" s="1"/>
  <c r="E615" i="1" s="1"/>
  <c r="G618" i="1"/>
  <c r="G617" i="1" s="1"/>
  <c r="G616" i="1" s="1"/>
  <c r="G615" i="1" s="1"/>
  <c r="E602" i="1"/>
  <c r="E588" i="1" s="1"/>
  <c r="G602" i="1"/>
  <c r="G588" i="1" s="1"/>
  <c r="F602" i="1"/>
  <c r="F588" i="1" s="1"/>
  <c r="E583" i="1" l="1"/>
  <c r="G583" i="1"/>
  <c r="F583" i="1"/>
  <c r="G701" i="1" l="1"/>
  <c r="G700" i="1" s="1"/>
  <c r="G699" i="1" s="1"/>
  <c r="G698" i="1" s="1"/>
  <c r="F701" i="1"/>
  <c r="F700" i="1" s="1"/>
  <c r="F699" i="1" s="1"/>
  <c r="F698" i="1" s="1"/>
  <c r="E701" i="1"/>
  <c r="E700" i="1" s="1"/>
  <c r="E699" i="1" s="1"/>
  <c r="E698" i="1" s="1"/>
  <c r="G696" i="1"/>
  <c r="G695" i="1" s="1"/>
  <c r="G694" i="1" s="1"/>
  <c r="G693" i="1" s="1"/>
  <c r="F696" i="1"/>
  <c r="F695" i="1" s="1"/>
  <c r="F694" i="1" s="1"/>
  <c r="F693" i="1" s="1"/>
  <c r="E696" i="1"/>
  <c r="E695" i="1" s="1"/>
  <c r="E694" i="1" s="1"/>
  <c r="E693" i="1" s="1"/>
  <c r="G687" i="1"/>
  <c r="G686" i="1" s="1"/>
  <c r="G685" i="1" s="1"/>
  <c r="F687" i="1"/>
  <c r="F686" i="1" s="1"/>
  <c r="F685" i="1" s="1"/>
  <c r="E687" i="1"/>
  <c r="E686" i="1" s="1"/>
  <c r="E685" i="1" s="1"/>
  <c r="G683" i="1"/>
  <c r="G682" i="1" s="1"/>
  <c r="G681" i="1" s="1"/>
  <c r="F683" i="1"/>
  <c r="F682" i="1" s="1"/>
  <c r="F681" i="1" s="1"/>
  <c r="E683" i="1"/>
  <c r="E682" i="1" s="1"/>
  <c r="E681" i="1" s="1"/>
  <c r="G674" i="1"/>
  <c r="G673" i="1" s="1"/>
  <c r="G672" i="1" s="1"/>
  <c r="F674" i="1"/>
  <c r="F673" i="1" s="1"/>
  <c r="F672" i="1" s="1"/>
  <c r="E674" i="1"/>
  <c r="G668" i="1"/>
  <c r="G667" i="1" s="1"/>
  <c r="F668" i="1"/>
  <c r="F667" i="1" s="1"/>
  <c r="E668" i="1"/>
  <c r="E667" i="1" s="1"/>
  <c r="G665" i="1"/>
  <c r="F665" i="1"/>
  <c r="E665" i="1"/>
  <c r="G663" i="1"/>
  <c r="F663" i="1"/>
  <c r="E663" i="1"/>
  <c r="G656" i="1"/>
  <c r="G655" i="1" s="1"/>
  <c r="F656" i="1"/>
  <c r="F655" i="1" s="1"/>
  <c r="E656" i="1"/>
  <c r="E655" i="1" s="1"/>
  <c r="G651" i="1"/>
  <c r="F651" i="1"/>
  <c r="E651" i="1"/>
  <c r="G649" i="1"/>
  <c r="F649" i="1"/>
  <c r="E649" i="1"/>
  <c r="E658" i="1" l="1"/>
  <c r="G658" i="1"/>
  <c r="G654" i="1" s="1"/>
  <c r="F658" i="1"/>
  <c r="E673" i="1"/>
  <c r="E672" i="1" s="1"/>
  <c r="E671" i="1" s="1"/>
  <c r="E670" i="1" s="1"/>
  <c r="G648" i="1"/>
  <c r="G647" i="1" s="1"/>
  <c r="G646" i="1" s="1"/>
  <c r="E648" i="1"/>
  <c r="E647" i="1" s="1"/>
  <c r="E646" i="1" s="1"/>
  <c r="F671" i="1"/>
  <c r="F670" i="1" s="1"/>
  <c r="F648" i="1"/>
  <c r="F647" i="1" s="1"/>
  <c r="F646" i="1" s="1"/>
  <c r="G671" i="1"/>
  <c r="G670" i="1" s="1"/>
  <c r="F654" i="1" l="1"/>
  <c r="F653" i="1" s="1"/>
  <c r="F645" i="1" s="1"/>
  <c r="G653" i="1"/>
  <c r="G645" i="1" s="1"/>
  <c r="E654" i="1"/>
  <c r="E653" i="1" s="1"/>
  <c r="E645" i="1" s="1"/>
  <c r="F544" i="1" l="1"/>
  <c r="G544" i="1"/>
  <c r="G580" i="1"/>
  <c r="G579" i="1" s="1"/>
  <c r="F580" i="1"/>
  <c r="F579" i="1" s="1"/>
  <c r="E580" i="1"/>
  <c r="E579" i="1" s="1"/>
  <c r="G577" i="1"/>
  <c r="F577" i="1"/>
  <c r="E577" i="1"/>
  <c r="G574" i="1"/>
  <c r="F574" i="1"/>
  <c r="E574" i="1"/>
  <c r="G569" i="1"/>
  <c r="G568" i="1" s="1"/>
  <c r="G567" i="1" s="1"/>
  <c r="F569" i="1"/>
  <c r="F568" i="1" s="1"/>
  <c r="F567" i="1" s="1"/>
  <c r="E569" i="1"/>
  <c r="E568" i="1" s="1"/>
  <c r="E567" i="1" s="1"/>
  <c r="G563" i="1"/>
  <c r="F563" i="1"/>
  <c r="E563" i="1"/>
  <c r="G553" i="1"/>
  <c r="F553" i="1"/>
  <c r="E553" i="1"/>
  <c r="E537" i="1"/>
  <c r="E536" i="1" s="1"/>
  <c r="G537" i="1"/>
  <c r="G536" i="1" s="1"/>
  <c r="F537" i="1"/>
  <c r="F536" i="1" s="1"/>
  <c r="G533" i="1"/>
  <c r="F533" i="1"/>
  <c r="G532" i="1"/>
  <c r="F532" i="1"/>
  <c r="E527" i="1"/>
  <c r="G523" i="1"/>
  <c r="G522" i="1" s="1"/>
  <c r="F523" i="1"/>
  <c r="F522" i="1" s="1"/>
  <c r="E523" i="1"/>
  <c r="E522" i="1" s="1"/>
  <c r="G519" i="1"/>
  <c r="F519" i="1"/>
  <c r="E519" i="1"/>
  <c r="G517" i="1"/>
  <c r="F517" i="1"/>
  <c r="E517" i="1"/>
  <c r="G514" i="1"/>
  <c r="F514" i="1"/>
  <c r="E514" i="1"/>
  <c r="G511" i="1"/>
  <c r="F511" i="1"/>
  <c r="E511" i="1"/>
  <c r="G509" i="1"/>
  <c r="F509" i="1"/>
  <c r="E509" i="1"/>
  <c r="G507" i="1"/>
  <c r="F507" i="1"/>
  <c r="E507" i="1"/>
  <c r="G503" i="1"/>
  <c r="F503" i="1"/>
  <c r="E503" i="1"/>
  <c r="G500" i="1"/>
  <c r="F500" i="1"/>
  <c r="E500" i="1"/>
  <c r="G497" i="1"/>
  <c r="F497" i="1"/>
  <c r="E497" i="1"/>
  <c r="E486" i="1"/>
  <c r="G491" i="1"/>
  <c r="G490" i="1" s="1"/>
  <c r="F491" i="1"/>
  <c r="F490" i="1" s="1"/>
  <c r="E491" i="1"/>
  <c r="E490" i="1" s="1"/>
  <c r="G488" i="1"/>
  <c r="F488" i="1"/>
  <c r="E488" i="1"/>
  <c r="G486" i="1"/>
  <c r="F486" i="1"/>
  <c r="F481" i="1"/>
  <c r="F480" i="1" s="1"/>
  <c r="F479" i="1" s="1"/>
  <c r="F478" i="1" s="1"/>
  <c r="G481" i="1"/>
  <c r="G480" i="1" s="1"/>
  <c r="G479" i="1" s="1"/>
  <c r="G478" i="1" s="1"/>
  <c r="E481" i="1"/>
  <c r="E480" i="1" s="1"/>
  <c r="E479" i="1" s="1"/>
  <c r="E478" i="1" s="1"/>
  <c r="E473" i="1"/>
  <c r="E471" i="1"/>
  <c r="E469" i="1"/>
  <c r="E467" i="1"/>
  <c r="G473" i="1"/>
  <c r="F473" i="1"/>
  <c r="G471" i="1"/>
  <c r="F471" i="1"/>
  <c r="G469" i="1"/>
  <c r="F469" i="1"/>
  <c r="G467" i="1"/>
  <c r="F467" i="1"/>
  <c r="G461" i="1"/>
  <c r="F461" i="1"/>
  <c r="E461" i="1"/>
  <c r="G459" i="1"/>
  <c r="F459" i="1"/>
  <c r="E459" i="1"/>
  <c r="G457" i="1"/>
  <c r="F457" i="1"/>
  <c r="E457" i="1"/>
  <c r="G453" i="1"/>
  <c r="F453" i="1"/>
  <c r="E453" i="1"/>
  <c r="G451" i="1"/>
  <c r="F451" i="1"/>
  <c r="E451" i="1"/>
  <c r="G446" i="1"/>
  <c r="G445" i="1" s="1"/>
  <c r="F446" i="1"/>
  <c r="F445" i="1" s="1"/>
  <c r="E446" i="1"/>
  <c r="E445" i="1" s="1"/>
  <c r="G443" i="1"/>
  <c r="G442" i="1" s="1"/>
  <c r="F443" i="1"/>
  <c r="F442" i="1" s="1"/>
  <c r="E443" i="1"/>
  <c r="E442" i="1" s="1"/>
  <c r="G440" i="1"/>
  <c r="F440" i="1"/>
  <c r="E440" i="1"/>
  <c r="G436" i="1"/>
  <c r="F436" i="1"/>
  <c r="E436" i="1"/>
  <c r="G434" i="1"/>
  <c r="F434" i="1"/>
  <c r="E434" i="1"/>
  <c r="G432" i="1"/>
  <c r="F432" i="1"/>
  <c r="E432" i="1"/>
  <c r="G430" i="1"/>
  <c r="F430" i="1"/>
  <c r="E430" i="1"/>
  <c r="G428" i="1"/>
  <c r="F428" i="1"/>
  <c r="E428" i="1"/>
  <c r="G426" i="1"/>
  <c r="F426" i="1"/>
  <c r="E426" i="1"/>
  <c r="G424" i="1"/>
  <c r="F424" i="1"/>
  <c r="E424" i="1"/>
  <c r="G422" i="1"/>
  <c r="F422" i="1"/>
  <c r="E422" i="1"/>
  <c r="G420" i="1"/>
  <c r="F420" i="1"/>
  <c r="E420" i="1"/>
  <c r="G418" i="1"/>
  <c r="F418" i="1"/>
  <c r="E418" i="1"/>
  <c r="G416" i="1"/>
  <c r="F416" i="1"/>
  <c r="E416" i="1"/>
  <c r="G414" i="1"/>
  <c r="F414" i="1"/>
  <c r="E414" i="1"/>
  <c r="G412" i="1"/>
  <c r="F412" i="1"/>
  <c r="E412" i="1"/>
  <c r="G406" i="1"/>
  <c r="G403" i="1" s="1"/>
  <c r="G402" i="1" s="1"/>
  <c r="F406" i="1"/>
  <c r="F403" i="1" s="1"/>
  <c r="F402" i="1" s="1"/>
  <c r="E406" i="1"/>
  <c r="G400" i="1"/>
  <c r="G397" i="1" s="1"/>
  <c r="F400" i="1"/>
  <c r="F397" i="1" s="1"/>
  <c r="E400" i="1"/>
  <c r="E397" i="1" s="1"/>
  <c r="G395" i="1"/>
  <c r="F395" i="1"/>
  <c r="E395" i="1"/>
  <c r="G393" i="1"/>
  <c r="F393" i="1"/>
  <c r="E393" i="1"/>
  <c r="G390" i="1"/>
  <c r="F390" i="1"/>
  <c r="E390" i="1"/>
  <c r="G388" i="1"/>
  <c r="F388" i="1"/>
  <c r="E388" i="1"/>
  <c r="F365" i="1"/>
  <c r="F364" i="1" s="1"/>
  <c r="F363" i="1" s="1"/>
  <c r="F357" i="1" s="1"/>
  <c r="G365" i="1"/>
  <c r="G364" i="1" s="1"/>
  <c r="G363" i="1" s="1"/>
  <c r="G357" i="1" s="1"/>
  <c r="E365" i="1"/>
  <c r="E364" i="1" s="1"/>
  <c r="E363" i="1" s="1"/>
  <c r="E357" i="1" s="1"/>
  <c r="F337" i="1"/>
  <c r="F336" i="1" s="1"/>
  <c r="G337" i="1"/>
  <c r="G336" i="1" s="1"/>
  <c r="E337" i="1"/>
  <c r="E336" i="1" s="1"/>
  <c r="F317" i="1"/>
  <c r="G317" i="1"/>
  <c r="E485" i="1" l="1"/>
  <c r="E484" i="1" s="1"/>
  <c r="E483" i="1" s="1"/>
  <c r="E411" i="1"/>
  <c r="E448" i="1"/>
  <c r="G552" i="1"/>
  <c r="G551" i="1" s="1"/>
  <c r="F543" i="1"/>
  <c r="F542" i="1" s="1"/>
  <c r="E552" i="1"/>
  <c r="E551" i="1" s="1"/>
  <c r="F552" i="1"/>
  <c r="F551" i="1" s="1"/>
  <c r="G543" i="1"/>
  <c r="G542" i="1" s="1"/>
  <c r="E403" i="1"/>
  <c r="E402" i="1" s="1"/>
  <c r="G560" i="1"/>
  <c r="G559" i="1" s="1"/>
  <c r="F560" i="1"/>
  <c r="F559" i="1" s="1"/>
  <c r="E560" i="1"/>
  <c r="E559" i="1" s="1"/>
  <c r="F527" i="1"/>
  <c r="G527" i="1"/>
  <c r="G516" i="1"/>
  <c r="E506" i="1"/>
  <c r="E516" i="1"/>
  <c r="E531" i="1"/>
  <c r="E526" i="1" s="1"/>
  <c r="E525" i="1" s="1"/>
  <c r="F516" i="1"/>
  <c r="F456" i="1"/>
  <c r="F455" i="1" s="1"/>
  <c r="F387" i="1"/>
  <c r="F386" i="1" s="1"/>
  <c r="F385" i="1" s="1"/>
  <c r="F384" i="1" s="1"/>
  <c r="E496" i="1"/>
  <c r="E495" i="1" s="1"/>
  <c r="E573" i="1"/>
  <c r="E572" i="1" s="1"/>
  <c r="E566" i="1" s="1"/>
  <c r="E565" i="1" s="1"/>
  <c r="F573" i="1"/>
  <c r="F572" i="1" s="1"/>
  <c r="F566" i="1" s="1"/>
  <c r="F565" i="1" s="1"/>
  <c r="G496" i="1"/>
  <c r="G495" i="1" s="1"/>
  <c r="F506" i="1"/>
  <c r="E466" i="1"/>
  <c r="G531" i="1"/>
  <c r="F448" i="1"/>
  <c r="G456" i="1"/>
  <c r="G455" i="1" s="1"/>
  <c r="F466" i="1"/>
  <c r="F465" i="1" s="1"/>
  <c r="F464" i="1" s="1"/>
  <c r="F463" i="1" s="1"/>
  <c r="G485" i="1"/>
  <c r="G484" i="1" s="1"/>
  <c r="G483" i="1" s="1"/>
  <c r="F496" i="1"/>
  <c r="F495" i="1" s="1"/>
  <c r="F531" i="1"/>
  <c r="F411" i="1"/>
  <c r="F485" i="1"/>
  <c r="F484" i="1" s="1"/>
  <c r="F483" i="1" s="1"/>
  <c r="G506" i="1"/>
  <c r="G573" i="1"/>
  <c r="G572" i="1" s="1"/>
  <c r="G566" i="1" s="1"/>
  <c r="G565" i="1" s="1"/>
  <c r="G387" i="1"/>
  <c r="G386" i="1" s="1"/>
  <c r="G385" i="1" s="1"/>
  <c r="G384" i="1" s="1"/>
  <c r="G448" i="1"/>
  <c r="G466" i="1"/>
  <c r="G465" i="1" s="1"/>
  <c r="G464" i="1" s="1"/>
  <c r="E387" i="1"/>
  <c r="E386" i="1" s="1"/>
  <c r="G411" i="1"/>
  <c r="E456" i="1"/>
  <c r="E455" i="1" s="1"/>
  <c r="G355" i="1"/>
  <c r="G352" i="1" s="1"/>
  <c r="G348" i="1" s="1"/>
  <c r="F355" i="1"/>
  <c r="F352" i="1" s="1"/>
  <c r="F348" i="1" s="1"/>
  <c r="E355" i="1"/>
  <c r="E352" i="1" s="1"/>
  <c r="E348" i="1" s="1"/>
  <c r="G334" i="1"/>
  <c r="G333" i="1" s="1"/>
  <c r="F334" i="1"/>
  <c r="F333" i="1" s="1"/>
  <c r="E334" i="1"/>
  <c r="E333" i="1" s="1"/>
  <c r="G329" i="1"/>
  <c r="F329" i="1"/>
  <c r="E329" i="1"/>
  <c r="G327" i="1"/>
  <c r="F327" i="1"/>
  <c r="E327" i="1"/>
  <c r="G325" i="1"/>
  <c r="F325" i="1"/>
  <c r="E325" i="1"/>
  <c r="G323" i="1"/>
  <c r="F323" i="1"/>
  <c r="E323" i="1"/>
  <c r="G321" i="1"/>
  <c r="F321" i="1"/>
  <c r="E321" i="1"/>
  <c r="G308" i="1"/>
  <c r="F308" i="1"/>
  <c r="E308" i="1"/>
  <c r="G306" i="1"/>
  <c r="F306" i="1"/>
  <c r="E306" i="1"/>
  <c r="G304" i="1"/>
  <c r="F304" i="1"/>
  <c r="E304" i="1"/>
  <c r="G298" i="1"/>
  <c r="F298" i="1"/>
  <c r="E298" i="1"/>
  <c r="G294" i="1"/>
  <c r="F294" i="1"/>
  <c r="E294" i="1"/>
  <c r="G282" i="1"/>
  <c r="F282" i="1"/>
  <c r="E282" i="1"/>
  <c r="G280" i="1"/>
  <c r="F280" i="1"/>
  <c r="E280" i="1"/>
  <c r="E275" i="1"/>
  <c r="G269" i="1"/>
  <c r="F269" i="1"/>
  <c r="E269" i="1"/>
  <c r="E266" i="1" s="1"/>
  <c r="E265" i="1" s="1"/>
  <c r="G263" i="1"/>
  <c r="G262" i="1" s="1"/>
  <c r="F263" i="1"/>
  <c r="F262" i="1" s="1"/>
  <c r="E263" i="1"/>
  <c r="E262" i="1" s="1"/>
  <c r="G260" i="1"/>
  <c r="G259" i="1" s="1"/>
  <c r="F260" i="1"/>
  <c r="F259" i="1" s="1"/>
  <c r="E260" i="1"/>
  <c r="E259" i="1" s="1"/>
  <c r="G251" i="1"/>
  <c r="G250" i="1" s="1"/>
  <c r="G249" i="1" s="1"/>
  <c r="F251" i="1"/>
  <c r="F250" i="1" s="1"/>
  <c r="F249" i="1" s="1"/>
  <c r="E251" i="1"/>
  <c r="E250" i="1" s="1"/>
  <c r="E249" i="1" s="1"/>
  <c r="G247" i="1"/>
  <c r="G246" i="1" s="1"/>
  <c r="G245" i="1" s="1"/>
  <c r="F247" i="1"/>
  <c r="F246" i="1" s="1"/>
  <c r="F245" i="1" s="1"/>
  <c r="E247" i="1"/>
  <c r="E246" i="1" s="1"/>
  <c r="E245" i="1" s="1"/>
  <c r="G243" i="1"/>
  <c r="G242" i="1" s="1"/>
  <c r="F243" i="1"/>
  <c r="F242" i="1" s="1"/>
  <c r="E243" i="1"/>
  <c r="E242" i="1" s="1"/>
  <c r="E232" i="1" s="1"/>
  <c r="G227" i="1"/>
  <c r="G226" i="1" s="1"/>
  <c r="F227" i="1"/>
  <c r="F226" i="1" s="1"/>
  <c r="E227" i="1"/>
  <c r="E226" i="1" s="1"/>
  <c r="G224" i="1"/>
  <c r="F224" i="1"/>
  <c r="E224" i="1"/>
  <c r="G222" i="1"/>
  <c r="F222" i="1"/>
  <c r="E222" i="1"/>
  <c r="G218" i="1"/>
  <c r="F218" i="1"/>
  <c r="E218" i="1"/>
  <c r="E213" i="1" s="1"/>
  <c r="G214" i="1"/>
  <c r="F214" i="1"/>
  <c r="G198" i="1"/>
  <c r="F198" i="1"/>
  <c r="E198" i="1"/>
  <c r="G196" i="1"/>
  <c r="F196" i="1"/>
  <c r="E196" i="1"/>
  <c r="G192" i="1"/>
  <c r="F192" i="1"/>
  <c r="E192" i="1"/>
  <c r="G190" i="1"/>
  <c r="F190" i="1"/>
  <c r="E190" i="1"/>
  <c r="G184" i="1"/>
  <c r="F184" i="1"/>
  <c r="E184" i="1"/>
  <c r="G180" i="1"/>
  <c r="F180" i="1"/>
  <c r="E180" i="1"/>
  <c r="G171" i="1"/>
  <c r="F171" i="1"/>
  <c r="E171" i="1"/>
  <c r="G169" i="1"/>
  <c r="F169" i="1"/>
  <c r="E169" i="1"/>
  <c r="G167" i="1"/>
  <c r="F167" i="1"/>
  <c r="E167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G149" i="1"/>
  <c r="F149" i="1"/>
  <c r="E149" i="1"/>
  <c r="G147" i="1"/>
  <c r="F147" i="1"/>
  <c r="E147" i="1"/>
  <c r="G139" i="1"/>
  <c r="G138" i="1" s="1"/>
  <c r="G137" i="1" s="1"/>
  <c r="G136" i="1" s="1"/>
  <c r="G135" i="1" s="1"/>
  <c r="F139" i="1"/>
  <c r="F138" i="1" s="1"/>
  <c r="F137" i="1" s="1"/>
  <c r="F136" i="1" s="1"/>
  <c r="F135" i="1" s="1"/>
  <c r="E139" i="1"/>
  <c r="E138" i="1" s="1"/>
  <c r="E137" i="1" s="1"/>
  <c r="E136" i="1" s="1"/>
  <c r="E135" i="1" s="1"/>
  <c r="G130" i="1"/>
  <c r="G129" i="1" s="1"/>
  <c r="G128" i="1" s="1"/>
  <c r="F130" i="1"/>
  <c r="F129" i="1" s="1"/>
  <c r="F128" i="1" s="1"/>
  <c r="E130" i="1"/>
  <c r="E129" i="1" s="1"/>
  <c r="E128" i="1" s="1"/>
  <c r="G125" i="1"/>
  <c r="G124" i="1" s="1"/>
  <c r="G123" i="1" s="1"/>
  <c r="F125" i="1"/>
  <c r="F124" i="1" s="1"/>
  <c r="F123" i="1" s="1"/>
  <c r="E125" i="1"/>
  <c r="E124" i="1" s="1"/>
  <c r="E123" i="1" s="1"/>
  <c r="G120" i="1"/>
  <c r="G119" i="1" s="1"/>
  <c r="G118" i="1" s="1"/>
  <c r="F120" i="1"/>
  <c r="F119" i="1" s="1"/>
  <c r="F118" i="1" s="1"/>
  <c r="E120" i="1"/>
  <c r="E119" i="1" s="1"/>
  <c r="E118" i="1" s="1"/>
  <c r="G116" i="1"/>
  <c r="F116" i="1"/>
  <c r="E116" i="1"/>
  <c r="G114" i="1"/>
  <c r="F114" i="1"/>
  <c r="E114" i="1"/>
  <c r="G105" i="1"/>
  <c r="G104" i="1" s="1"/>
  <c r="G103" i="1" s="1"/>
  <c r="G102" i="1" s="1"/>
  <c r="F105" i="1"/>
  <c r="F104" i="1" s="1"/>
  <c r="F103" i="1" s="1"/>
  <c r="F102" i="1" s="1"/>
  <c r="E105" i="1"/>
  <c r="E104" i="1" s="1"/>
  <c r="E103" i="1" s="1"/>
  <c r="E102" i="1" s="1"/>
  <c r="G98" i="1"/>
  <c r="G97" i="1" s="1"/>
  <c r="F98" i="1"/>
  <c r="F97" i="1" s="1"/>
  <c r="E98" i="1"/>
  <c r="E97" i="1" s="1"/>
  <c r="G94" i="1"/>
  <c r="G93" i="1" s="1"/>
  <c r="F94" i="1"/>
  <c r="F93" i="1" s="1"/>
  <c r="E94" i="1"/>
  <c r="E93" i="1" s="1"/>
  <c r="G89" i="1"/>
  <c r="F89" i="1"/>
  <c r="E89" i="1"/>
  <c r="G74" i="1"/>
  <c r="F74" i="1"/>
  <c r="E74" i="1"/>
  <c r="G72" i="1"/>
  <c r="F72" i="1"/>
  <c r="E72" i="1"/>
  <c r="G68" i="1"/>
  <c r="G67" i="1" s="1"/>
  <c r="G66" i="1" s="1"/>
  <c r="F68" i="1"/>
  <c r="F67" i="1" s="1"/>
  <c r="F66" i="1" s="1"/>
  <c r="E68" i="1"/>
  <c r="E67" i="1" s="1"/>
  <c r="E66" i="1" s="1"/>
  <c r="G51" i="1"/>
  <c r="G50" i="1" s="1"/>
  <c r="G49" i="1" s="1"/>
  <c r="G48" i="1" s="1"/>
  <c r="F51" i="1"/>
  <c r="F50" i="1" s="1"/>
  <c r="F49" i="1" s="1"/>
  <c r="F48" i="1" s="1"/>
  <c r="E51" i="1"/>
  <c r="E50" i="1" s="1"/>
  <c r="E49" i="1" s="1"/>
  <c r="E48" i="1" s="1"/>
  <c r="G45" i="1"/>
  <c r="F45" i="1"/>
  <c r="E45" i="1"/>
  <c r="G42" i="1"/>
  <c r="F42" i="1"/>
  <c r="E42" i="1"/>
  <c r="G40" i="1"/>
  <c r="F40" i="1"/>
  <c r="E40" i="1"/>
  <c r="G32" i="1"/>
  <c r="F32" i="1"/>
  <c r="G28" i="1"/>
  <c r="F28" i="1"/>
  <c r="E28" i="1"/>
  <c r="G22" i="1"/>
  <c r="F22" i="1"/>
  <c r="E22" i="1"/>
  <c r="G20" i="1"/>
  <c r="F20" i="1"/>
  <c r="E20" i="1"/>
  <c r="G18" i="1"/>
  <c r="F18" i="1"/>
  <c r="E18" i="1"/>
  <c r="G14" i="1"/>
  <c r="G13" i="1" s="1"/>
  <c r="G12" i="1" s="1"/>
  <c r="F14" i="1"/>
  <c r="F13" i="1" s="1"/>
  <c r="F12" i="1" s="1"/>
  <c r="E14" i="1"/>
  <c r="E13" i="1" s="1"/>
  <c r="E12" i="1" s="1"/>
  <c r="G274" i="1" l="1"/>
  <c r="E183" i="1"/>
  <c r="F274" i="1"/>
  <c r="E274" i="1"/>
  <c r="E465" i="1"/>
  <c r="E464" i="1" s="1"/>
  <c r="E463" i="1" s="1"/>
  <c r="G266" i="1"/>
  <c r="G265" i="1" s="1"/>
  <c r="F266" i="1"/>
  <c r="F265" i="1" s="1"/>
  <c r="E231" i="1"/>
  <c r="E111" i="1"/>
  <c r="E541" i="1"/>
  <c r="E540" i="1" s="1"/>
  <c r="E539" i="1" s="1"/>
  <c r="G541" i="1"/>
  <c r="G540" i="1" s="1"/>
  <c r="G539" i="1" s="1"/>
  <c r="F541" i="1"/>
  <c r="F540" i="1" s="1"/>
  <c r="F539" i="1" s="1"/>
  <c r="F71" i="1"/>
  <c r="E385" i="1"/>
  <c r="E384" i="1" s="1"/>
  <c r="G71" i="1"/>
  <c r="E71" i="1"/>
  <c r="E316" i="1"/>
  <c r="E315" i="1" s="1"/>
  <c r="E314" i="1" s="1"/>
  <c r="E313" i="1" s="1"/>
  <c r="E144" i="1"/>
  <c r="E143" i="1" s="1"/>
  <c r="E142" i="1" s="1"/>
  <c r="E141" i="1" s="1"/>
  <c r="F144" i="1"/>
  <c r="F143" i="1" s="1"/>
  <c r="F142" i="1" s="1"/>
  <c r="F141" i="1" s="1"/>
  <c r="E212" i="1"/>
  <c r="F213" i="1"/>
  <c r="F212" i="1" s="1"/>
  <c r="G213" i="1"/>
  <c r="G212" i="1" s="1"/>
  <c r="G144" i="1"/>
  <c r="G143" i="1" s="1"/>
  <c r="G142" i="1" s="1"/>
  <c r="G141" i="1" s="1"/>
  <c r="F206" i="1"/>
  <c r="G206" i="1"/>
  <c r="E206" i="1"/>
  <c r="F316" i="1"/>
  <c r="G316" i="1"/>
  <c r="G505" i="1"/>
  <c r="F505" i="1"/>
  <c r="F111" i="1"/>
  <c r="F110" i="1" s="1"/>
  <c r="F109" i="1" s="1"/>
  <c r="F108" i="1" s="1"/>
  <c r="F107" i="1" s="1"/>
  <c r="E258" i="1"/>
  <c r="E257" i="1" s="1"/>
  <c r="F258" i="1"/>
  <c r="E32" i="1"/>
  <c r="G526" i="1"/>
  <c r="G525" i="1" s="1"/>
  <c r="F410" i="1"/>
  <c r="F409" i="1" s="1"/>
  <c r="F408" i="1" s="1"/>
  <c r="E505" i="1"/>
  <c r="E494" i="1" s="1"/>
  <c r="E493" i="1" s="1"/>
  <c r="G410" i="1"/>
  <c r="G409" i="1" s="1"/>
  <c r="G408" i="1" s="1"/>
  <c r="E221" i="1"/>
  <c r="E220" i="1" s="1"/>
  <c r="F526" i="1"/>
  <c r="F525" i="1" s="1"/>
  <c r="E158" i="1"/>
  <c r="E157" i="1" s="1"/>
  <c r="E156" i="1" s="1"/>
  <c r="E155" i="1" s="1"/>
  <c r="G111" i="1"/>
  <c r="G110" i="1" s="1"/>
  <c r="G109" i="1" s="1"/>
  <c r="G108" i="1" s="1"/>
  <c r="G107" i="1" s="1"/>
  <c r="E92" i="1"/>
  <c r="E91" i="1" s="1"/>
  <c r="F55" i="1"/>
  <c r="F54" i="1" s="1"/>
  <c r="F53" i="1" s="1"/>
  <c r="E176" i="1"/>
  <c r="F92" i="1"/>
  <c r="F91" i="1" s="1"/>
  <c r="E17" i="1"/>
  <c r="E16" i="1" s="1"/>
  <c r="F176" i="1"/>
  <c r="G92" i="1"/>
  <c r="G91" i="1" s="1"/>
  <c r="F37" i="1"/>
  <c r="F31" i="1" s="1"/>
  <c r="F30" i="1" s="1"/>
  <c r="F183" i="1"/>
  <c r="G183" i="1"/>
  <c r="G303" i="1"/>
  <c r="E410" i="1"/>
  <c r="E409" i="1" s="1"/>
  <c r="E408" i="1" s="1"/>
  <c r="F17" i="1"/>
  <c r="F16" i="1" s="1"/>
  <c r="G17" i="1"/>
  <c r="G16" i="1" s="1"/>
  <c r="G37" i="1"/>
  <c r="G31" i="1" s="1"/>
  <c r="G30" i="1" s="1"/>
  <c r="G176" i="1"/>
  <c r="E303" i="1"/>
  <c r="F303" i="1"/>
  <c r="G55" i="1"/>
  <c r="G54" i="1" s="1"/>
  <c r="G53" i="1" s="1"/>
  <c r="E55" i="1"/>
  <c r="E54" i="1" s="1"/>
  <c r="E53" i="1" s="1"/>
  <c r="E110" i="1"/>
  <c r="E109" i="1" s="1"/>
  <c r="E108" i="1" s="1"/>
  <c r="E107" i="1" s="1"/>
  <c r="F158" i="1"/>
  <c r="F157" i="1" s="1"/>
  <c r="F156" i="1" s="1"/>
  <c r="F155" i="1" s="1"/>
  <c r="G158" i="1"/>
  <c r="G157" i="1" s="1"/>
  <c r="G156" i="1" s="1"/>
  <c r="G155" i="1" s="1"/>
  <c r="F221" i="1"/>
  <c r="F220" i="1" s="1"/>
  <c r="G221" i="1"/>
  <c r="G220" i="1" s="1"/>
  <c r="G463" i="1"/>
  <c r="E37" i="1"/>
  <c r="G258" i="1"/>
  <c r="G232" i="1"/>
  <c r="G231" i="1" s="1"/>
  <c r="F232" i="1"/>
  <c r="F231" i="1" s="1"/>
  <c r="E273" i="1" l="1"/>
  <c r="F257" i="1"/>
  <c r="G257" i="1"/>
  <c r="G230" i="1" s="1"/>
  <c r="F273" i="1"/>
  <c r="F272" i="1" s="1"/>
  <c r="F271" i="1" s="1"/>
  <c r="E272" i="1"/>
  <c r="E271" i="1" s="1"/>
  <c r="G273" i="1"/>
  <c r="G272" i="1" s="1"/>
  <c r="G271" i="1" s="1"/>
  <c r="E70" i="1"/>
  <c r="F205" i="1"/>
  <c r="F204" i="1" s="1"/>
  <c r="G205" i="1"/>
  <c r="G204" i="1" s="1"/>
  <c r="E205" i="1"/>
  <c r="E204" i="1" s="1"/>
  <c r="G494" i="1"/>
  <c r="G493" i="1" s="1"/>
  <c r="G383" i="1" s="1"/>
  <c r="F494" i="1"/>
  <c r="F493" i="1" s="1"/>
  <c r="F383" i="1" s="1"/>
  <c r="E31" i="1"/>
  <c r="E30" i="1" s="1"/>
  <c r="F315" i="1"/>
  <c r="F314" i="1" s="1"/>
  <c r="F313" i="1" s="1"/>
  <c r="E230" i="1"/>
  <c r="G315" i="1"/>
  <c r="G314" i="1" s="1"/>
  <c r="G313" i="1" s="1"/>
  <c r="F230" i="1"/>
  <c r="G70" i="1"/>
  <c r="G11" i="1" s="1"/>
  <c r="E383" i="1"/>
  <c r="E175" i="1"/>
  <c r="E174" i="1" s="1"/>
  <c r="E173" i="1" s="1"/>
  <c r="F175" i="1"/>
  <c r="F174" i="1" s="1"/>
  <c r="F173" i="1" s="1"/>
  <c r="G175" i="1"/>
  <c r="G174" i="1" s="1"/>
  <c r="G173" i="1" s="1"/>
  <c r="F70" i="1"/>
  <c r="F11" i="1" s="1"/>
  <c r="E11" i="1" l="1"/>
  <c r="F229" i="1"/>
  <c r="E229" i="1"/>
  <c r="E134" i="1"/>
  <c r="G229" i="1"/>
  <c r="F134" i="1"/>
  <c r="G134" i="1"/>
  <c r="G704" i="1" l="1"/>
  <c r="E704" i="1"/>
  <c r="F704" i="1"/>
</calcChain>
</file>

<file path=xl/sharedStrings.xml><?xml version="1.0" encoding="utf-8"?>
<sst xmlns="http://schemas.openxmlformats.org/spreadsheetml/2006/main" count="2072" uniqueCount="684">
  <si>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</si>
  <si>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</si>
  <si>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</si>
  <si>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</si>
  <si>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</si>
  <si>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</si>
  <si>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</si>
  <si>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</si>
  <si>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</si>
  <si>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</si>
  <si>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</si>
  <si>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</si>
  <si>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</si>
  <si>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</si>
  <si>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</si>
  <si>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</si>
  <si>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</si>
  <si>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</si>
  <si>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</si>
  <si>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</si>
  <si>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</si>
  <si>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</si>
  <si>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</si>
  <si>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</si>
  <si>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</si>
  <si>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</si>
  <si>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</si>
  <si>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</si>
  <si>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</si>
  <si>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</si>
  <si>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</si>
  <si>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</si>
  <si>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</si>
  <si>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</si>
  <si>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</si>
  <si>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</si>
  <si>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</si>
  <si>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</si>
  <si>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</si>
  <si>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</si>
  <si>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</si>
  <si>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</si>
  <si>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</si>
  <si>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</si>
  <si>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</si>
  <si>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</si>
  <si>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</si>
  <si>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</si>
  <si>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</si>
  <si>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</si>
  <si>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</si>
  <si>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</si>
  <si>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</si>
  <si>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</si>
  <si>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</si>
  <si>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</si>
  <si>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</si>
  <si>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</si>
  <si>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</si>
  <si>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</si>
  <si>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</si>
  <si>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</si>
  <si>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</si>
  <si>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</si>
  <si>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</si>
  <si>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</si>
  <si>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</si>
  <si>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</si>
  <si>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</si>
  <si>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</si>
  <si>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</si>
  <si>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</si>
  <si>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</si>
  <si>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</si>
  <si>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</si>
  <si>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</si>
  <si>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</si>
  <si>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</si>
  <si>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</si>
  <si>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</si>
  <si>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</si>
  <si>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</si>
  <si>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</si>
  <si>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</si>
  <si>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</si>
  <si>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</si>
  <si>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</si>
  <si>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</si>
  <si>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</si>
  <si>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</si>
  <si>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</si>
  <si>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</si>
  <si>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</si>
  <si>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</si>
  <si>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</si>
  <si>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</si>
  <si>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</si>
  <si>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</si>
  <si>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</si>
  <si>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</si>
  <si>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</si>
  <si>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</si>
  <si>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</si>
  <si>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</si>
  <si>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</si>
  <si>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</si>
  <si>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</si>
  <si>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</si>
  <si>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</si>
  <si>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</si>
  <si>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</si>
  <si>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</si>
  <si>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</si>
  <si>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</si>
  <si>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</si>
  <si>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</si>
  <si>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</si>
  <si>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</si>
  <si>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</si>
  <si>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</si>
  <si>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</si>
  <si>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</si>
  <si>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</si>
  <si>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</si>
  <si>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</si>
  <si>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</si>
  <si>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</si>
  <si>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</si>
  <si>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</si>
  <si>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</si>
  <si>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</si>
  <si>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</si>
  <si>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</si>
  <si>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</si>
  <si>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</si>
  <si>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</si>
  <si>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</si>
  <si>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</si>
  <si>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</si>
  <si>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</si>
  <si>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</si>
  <si>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</si>
  <si>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</si>
  <si>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</si>
  <si>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</si>
  <si>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</si>
  <si>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</si>
  <si>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</si>
  <si>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</si>
  <si>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</si>
  <si>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</si>
  <si>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</si>
  <si>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</si>
  <si>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</si>
  <si>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</si>
  <si>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</si>
  <si>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</si>
  <si>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</si>
  <si>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</si>
  <si>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</si>
  <si>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</si>
  <si>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</si>
  <si>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</si>
  <si>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</si>
  <si>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</si>
  <si>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</si>
  <si>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</si>
  <si>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</si>
  <si>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</si>
  <si>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</si>
  <si>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</si>
  <si>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</si>
  <si>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</si>
  <si>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</si>
  <si>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</si>
  <si>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</si>
  <si>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</si>
  <si>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</si>
  <si>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</si>
  <si>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</si>
  <si>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</si>
  <si>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</si>
  <si>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</si>
  <si>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</si>
  <si>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</si>
  <si>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</si>
  <si>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</si>
  <si>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</si>
  <si>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</si>
  <si>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</si>
  <si>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</si>
  <si>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</si>
  <si>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</si>
  <si>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</si>
  <si>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</si>
  <si>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</si>
  <si>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</si>
  <si>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</si>
  <si>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</si>
  <si>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</si>
  <si>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</si>
  <si>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</si>
  <si>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</si>
  <si>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</si>
  <si>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</si>
  <si>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</si>
  <si>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</si>
  <si>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</si>
  <si>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</si>
  <si>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</si>
  <si>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</si>
  <si>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</si>
  <si>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</si>
  <si>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</si>
  <si>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</si>
  <si>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</si>
  <si>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</si>
  <si>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</si>
  <si>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</si>
  <si>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</si>
  <si>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</si>
  <si>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</si>
  <si>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</si>
  <si>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</si>
  <si>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</si>
  <si>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</si>
  <si>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</si>
  <si>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</si>
  <si>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</si>
  <si>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</si>
  <si>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</si>
  <si>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</si>
  <si>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</si>
  <si>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</si>
  <si>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</si>
  <si>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</si>
  <si>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</si>
  <si>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</si>
  <si>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</si>
  <si>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</si>
  <si>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</si>
  <si>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</si>
  <si>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</si>
  <si>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</si>
  <si>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</si>
  <si>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</si>
  <si>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</si>
  <si>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</si>
  <si>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</si>
  <si>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</si>
  <si>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</si>
  <si>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</si>
  <si>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</si>
  <si>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</si>
  <si>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</si>
  <si>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</si>
  <si>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</si>
  <si>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</si>
  <si>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</si>
  <si>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</si>
  <si>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</si>
  <si>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</si>
  <si>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</si>
  <si>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</si>
  <si>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</si>
  <si>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</si>
  <si>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Подпрограмма "Капитальный ремонт жилищного фонда города Благовещенска"</t>
  </si>
  <si>
    <t>03 3 00 00000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</si>
  <si>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</si>
  <si>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</si>
  <si>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</si>
  <si>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</si>
  <si>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</si>
  <si>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</si>
  <si>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</si>
  <si>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</si>
  <si>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</si>
  <si>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</si>
  <si>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</si>
  <si>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</si>
  <si>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</si>
  <si>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</si>
  <si>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</si>
  <si>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</si>
  <si>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</si>
  <si>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</si>
  <si>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</si>
  <si>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</si>
  <si>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</si>
  <si>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</si>
  <si>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</si>
  <si>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</si>
  <si>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</si>
  <si>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</si>
  <si>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</si>
  <si>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</si>
  <si>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</si>
  <si>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</si>
  <si>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</si>
  <si>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</si>
  <si>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</si>
  <si>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</si>
  <si>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</si>
  <si>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</si>
  <si>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</si>
  <si>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</si>
  <si>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</si>
  <si>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</si>
  <si>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</si>
  <si>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</si>
  <si>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</si>
  <si>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</si>
  <si>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</si>
  <si>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</si>
  <si>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</si>
  <si>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</si>
  <si>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</si>
  <si>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</si>
  <si>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</si>
  <si>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</si>
  <si>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</si>
  <si>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</si>
  <si>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</si>
  <si>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</si>
  <si>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</si>
  <si>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</si>
  <si>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</si>
  <si>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</si>
  <si>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</si>
  <si>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</si>
  <si>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</si>
  <si>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</si>
  <si>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</si>
  <si>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</si>
  <si>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</si>
  <si>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</si>
  <si>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</si>
  <si>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</si>
  <si>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</si>
  <si>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</si>
  <si>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</si>
  <si>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</si>
  <si>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</si>
  <si>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</si>
  <si>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</si>
  <si>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</si>
  <si>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</si>
  <si>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</si>
  <si>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</si>
  <si>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</si>
  <si>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</si>
  <si>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</si>
  <si>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</si>
  <si>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</si>
  <si>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</si>
  <si>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</si>
  <si>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</si>
  <si>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</si>
  <si>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</si>
  <si>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</si>
  <si>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</si>
  <si>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</si>
  <si>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</si>
  <si>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</si>
  <si>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</si>
  <si>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</si>
  <si>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</si>
  <si>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</si>
  <si>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</si>
  <si>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</si>
  <si>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</si>
  <si>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</si>
  <si>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</si>
  <si>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</si>
  <si>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</si>
  <si>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</si>
  <si>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</si>
  <si>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</si>
  <si>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</si>
  <si>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</si>
  <si>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</si>
  <si>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</si>
  <si>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</si>
  <si>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</si>
  <si>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</si>
  <si>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</si>
  <si>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</si>
  <si>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</si>
  <si>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</si>
  <si>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</si>
  <si>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</si>
  <si>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</si>
  <si>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</si>
  <si>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</si>
  <si>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</si>
  <si>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</si>
  <si>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</si>
  <si>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</si>
  <si>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</si>
  <si>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</si>
  <si>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</si>
  <si>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</si>
  <si>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</si>
  <si>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</si>
  <si>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</si>
  <si>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</si>
  <si>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</si>
  <si>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</si>
  <si>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</si>
  <si>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</si>
  <si>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</si>
  <si>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</si>
  <si>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</si>
  <si>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</si>
  <si>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</si>
  <si>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</si>
  <si>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</si>
  <si>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</si>
  <si>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</si>
  <si>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</si>
  <si>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</si>
  <si>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</si>
  <si>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</si>
  <si>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</si>
  <si>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</si>
  <si>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</si>
  <si>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</si>
  <si>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</si>
  <si>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</si>
  <si>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</si>
  <si>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</si>
  <si>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</si>
  <si>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</si>
  <si>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</si>
  <si>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</si>
  <si>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</si>
  <si>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</si>
  <si>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</si>
  <si>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</si>
  <si>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</si>
  <si>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</si>
  <si>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</si>
  <si>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</si>
  <si>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</si>
  <si>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</si>
  <si>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</si>
  <si>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</si>
  <si>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</si>
  <si>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</si>
  <si>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</si>
  <si>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</si>
  <si>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</si>
  <si>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</si>
  <si>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</si>
  <si>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</si>
  <si>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</si>
  <si>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</si>
  <si>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</si>
  <si>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</si>
  <si>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</si>
  <si>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</si>
  <si>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</si>
  <si>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</si>
  <si>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</si>
  <si>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</si>
  <si>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</si>
  <si>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</si>
  <si>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</si>
  <si>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</si>
  <si>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</si>
  <si>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</si>
  <si>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</si>
  <si>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</si>
  <si>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</si>
  <si>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</si>
  <si>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</si>
  <si>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</si>
  <si>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</si>
  <si>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</si>
  <si>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</si>
  <si>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</si>
  <si>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</si>
  <si>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</si>
  <si>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</si>
  <si>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</si>
  <si>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</si>
  <si>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</si>
  <si>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</si>
  <si>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</si>
  <si>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</si>
  <si>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</si>
  <si>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</si>
  <si>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</si>
  <si>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</si>
  <si>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</si>
  <si>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</si>
  <si>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</si>
  <si>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</si>
  <si>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</si>
  <si>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</si>
  <si>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</si>
  <si>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</si>
  <si>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</si>
  <si>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</si>
  <si>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</si>
  <si>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</si>
  <si>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</si>
  <si>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</si>
  <si>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</si>
  <si>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</si>
  <si>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</si>
  <si>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</si>
  <si>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</si>
  <si>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</si>
  <si>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</si>
  <si>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</si>
  <si>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</si>
  <si>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</si>
  <si>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</si>
  <si>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</si>
  <si>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</si>
  <si>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</si>
  <si>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</si>
  <si>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</si>
  <si>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</si>
  <si>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</si>
  <si>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</si>
  <si>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</si>
  <si>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</si>
  <si>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</si>
  <si>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</si>
  <si>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</si>
  <si>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</si>
  <si>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</si>
  <si>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</si>
  <si>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</si>
  <si>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</si>
  <si>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</si>
  <si>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</si>
  <si>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</si>
  <si>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</si>
  <si>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</si>
  <si>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</si>
  <si>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</si>
  <si>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</si>
  <si>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</si>
  <si>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</si>
  <si>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</si>
  <si>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</si>
  <si>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</si>
  <si>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</si>
  <si>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</si>
  <si>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</si>
  <si>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</si>
  <si>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</si>
  <si>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</si>
  <si>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</si>
  <si>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</si>
  <si>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</si>
  <si>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</si>
  <si>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</si>
  <si>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</si>
  <si>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</si>
  <si>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</si>
  <si>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</si>
  <si>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</si>
  <si>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</si>
  <si>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</si>
  <si>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</si>
  <si>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</si>
  <si>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</si>
  <si>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 xml:space="preserve">План
 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</si>
  <si>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</si>
  <si>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</si>
  <si>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</si>
  <si>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</si>
  <si>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</si>
  <si>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</si>
  <si>
    <t>"Приложение № 4
к решению Благовещенской
городской Думы</t>
  </si>
  <si>
    <t>"</t>
  </si>
  <si>
    <t>Обеспечение проведения выборов и референдумов</t>
  </si>
  <si>
    <t>Расходы, связанные с подготовкой и проведением выборов Президента Российской Федерации</t>
  </si>
  <si>
    <t>0107</t>
  </si>
  <si>
    <t>00 0 00 00110</t>
  </si>
  <si>
    <t>Расходы на исполнение судебных решений</t>
  </si>
  <si>
    <t>Штрафы за административное нарушение</t>
  </si>
  <si>
    <t>00 0 00 70021</t>
  </si>
  <si>
    <t>00 0 0070023</t>
  </si>
  <si>
    <t>09 1 03 L5051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</si>
  <si>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</si>
  <si>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</si>
  <si>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</si>
  <si>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</si>
  <si>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Основное мероприятие " Региональный проект "Спорт-норма жизни"</t>
  </si>
  <si>
    <t>Государственная поддержка организаций, входящих в систему спортивной подготовки</t>
  </si>
  <si>
    <t>04 1 Р5 00000</t>
  </si>
  <si>
    <t>04 1 Р5 50810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</si>
  <si>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</si>
  <si>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</si>
  <si>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</si>
  <si>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</si>
  <si>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</si>
  <si>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</si>
  <si>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</si>
  <si>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</si>
  <si>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</si>
  <si>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</si>
  <si>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</si>
  <si>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</si>
  <si>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</si>
  <si>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</si>
  <si>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03 1 01 40910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</si>
  <si>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</si>
  <si>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</si>
  <si>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</si>
  <si>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</si>
  <si>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</si>
  <si>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</si>
  <si>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</si>
  <si>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"Региональный проект "Культурная среда"</t>
  </si>
  <si>
    <t>Создание модельных муниципальных библиотек</t>
  </si>
  <si>
    <t>05 3 А1 00000</t>
  </si>
  <si>
    <t>05 3 А1 54540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</si>
  <si>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</si>
  <si>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</si>
  <si>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</si>
  <si>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</si>
  <si>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>Проведение общегородского конкурса "Фестиваль цветов "Город в цвете"</t>
  </si>
  <si>
    <t>03 4 04 10830</t>
  </si>
  <si>
    <t>01 1 F3 67483</t>
  </si>
  <si>
    <t>Подпрограмма "Улучшение жилищных условий работников муниципальных организаций города Благовещенска"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</si>
  <si>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</si>
  <si>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</si>
  <si>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01 2 00 00000</t>
  </si>
  <si>
    <t>01 2 01 00000</t>
  </si>
  <si>
    <t xml:space="preserve">1003 </t>
  </si>
  <si>
    <t>01 2 01 80070</t>
  </si>
  <si>
    <t>03 4 01 97002</t>
  </si>
  <si>
    <t>Проведение выборов органов местного самоуправления</t>
  </si>
  <si>
    <t>00 0 00 00100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</si>
  <si>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</si>
  <si>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</si>
  <si>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</si>
  <si>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05 5 03 60351</t>
  </si>
  <si>
    <t>800</t>
  </si>
  <si>
    <t>Освещение значимых общественных и социальных объектов города Благовещенска за счет пожертвований</t>
  </si>
  <si>
    <t>05 4 01 10630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</si>
  <si>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</si>
  <si>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04 1 02 10630</t>
  </si>
  <si>
    <t>Поддержка проектов развития территорий Амурской области, основанных на местных инициативах</t>
  </si>
  <si>
    <t>05 4 01 10400</t>
  </si>
  <si>
    <t>05 3 01 10630</t>
  </si>
  <si>
    <t>01 1 F3 6748S</t>
  </si>
  <si>
    <t>Обновление и укрепление материально-технической базы АПК "Безопасный город"</t>
  </si>
  <si>
    <t>08 1 01 10330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</si>
  <si>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</si>
  <si>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</si>
  <si>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</si>
  <si>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01 7 00 00000</t>
  </si>
  <si>
    <t>01 7 01 00000</t>
  </si>
  <si>
    <t>01 7 01 70041</t>
  </si>
  <si>
    <t>Капитальный ремонт жилищного фонда г. Благовещенска</t>
  </si>
  <si>
    <t>Закупка товаров, работ и услуг для обеспечения государственных(муниципальных) нужд</t>
  </si>
  <si>
    <t>03 3 01 10220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</si>
  <si>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</si>
  <si>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</si>
  <si>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</si>
  <si>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</si>
  <si>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03 1 01 10711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</si>
  <si>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</si>
  <si>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</si>
  <si>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</si>
  <si>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</si>
  <si>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</si>
  <si>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Организация и проведение мероприятий в целях поддержки социального предпринимательства</t>
  </si>
  <si>
    <t>09 2 01 10321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</si>
  <si>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</si>
  <si>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Приложение № 3
к решению Благовещенской
городской Думы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</si>
  <si>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</si>
  <si>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</si>
  <si>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13 0 04 00000</t>
  </si>
  <si>
    <t>Основное мероприятие "Поддержка проектов по комплексному благоустройству территорий"</t>
  </si>
  <si>
    <t>Основное мероприятие «Развитие и поддержка физической культуры и спорта на территории городского округа»</t>
  </si>
  <si>
    <t>от 23.05.2024 № 69/36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</si>
</sst>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18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0" applyFont="1" applyFill="1" applyAlignment="1"/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1" applyFont="1" applyFill="1" applyAlignment="1">
      <alignment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49" fontId="3" fillId="0" borderId="2" xfId="1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 wrapText="1"/>
    </xf>
    <xf numFmtId="49" fontId="3" fillId="0" borderId="0" xfId="6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right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Fill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" fontId="3" fillId="0" borderId="0" xfId="4" applyNumberFormat="1" applyFont="1" applyFill="1" applyAlignment="1">
      <alignment vertical="top" wrapText="1"/>
    </xf>
    <xf numFmtId="0" fontId="3" fillId="0" borderId="0" xfId="2" applyFont="1" applyFill="1" applyAlignment="1">
      <alignment vertical="top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/>
    <xf numFmtId="0" fontId="3" fillId="0" borderId="0" xfId="2" applyFont="1" applyFill="1"/>
    <xf numFmtId="164" fontId="3" fillId="0" borderId="0" xfId="2" applyNumberFormat="1" applyFont="1" applyFill="1" applyAlignment="1">
      <alignment horizontal="right" vertical="top"/>
    </xf>
    <xf numFmtId="0" fontId="3" fillId="0" borderId="0" xfId="1" applyFont="1" applyFill="1" applyAlignment="1">
      <alignment vertical="top" wrapText="1"/>
    </xf>
    <xf numFmtId="0" fontId="3" fillId="0" borderId="0" xfId="4" applyFont="1" applyFill="1" applyAlignment="1">
      <alignment horizontal="center" vertical="top"/>
    </xf>
    <xf numFmtId="1" fontId="3" fillId="0" borderId="0" xfId="5" applyNumberFormat="1" applyFont="1" applyFill="1" applyAlignment="1">
      <alignment horizontal="left" vertical="top" wrapText="1"/>
    </xf>
    <xf numFmtId="49" fontId="3" fillId="0" borderId="0" xfId="5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5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center" vertical="top"/>
    </xf>
    <xf numFmtId="1" fontId="4" fillId="0" borderId="0" xfId="4" applyNumberFormat="1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4" applyFont="1" applyFill="1" applyAlignment="1">
      <alignment vertical="top" wrapText="1"/>
    </xf>
    <xf numFmtId="0" fontId="3" fillId="0" borderId="0" xfId="3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center" vertical="top" wrapText="1"/>
    </xf>
    <xf numFmtId="1" fontId="3" fillId="0" borderId="0" xfId="1" applyNumberFormat="1" applyFont="1" applyFill="1" applyBorder="1" applyAlignment="1">
      <alignment vertical="top" wrapText="1"/>
    </xf>
    <xf numFmtId="1" fontId="3" fillId="0" borderId="0" xfId="5" applyNumberFormat="1" applyFont="1" applyFill="1" applyAlignment="1">
      <alignment vertical="top" wrapText="1"/>
    </xf>
    <xf numFmtId="0" fontId="3" fillId="0" borderId="0" xfId="5" applyFont="1" applyFill="1" applyAlignment="1">
      <alignment horizontal="center" vertical="top"/>
    </xf>
    <xf numFmtId="4" fontId="3" fillId="0" borderId="0" xfId="7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4" applyNumberFormat="1" applyFont="1" applyFill="1" applyAlignment="1">
      <alignment horizontal="center" vertical="top" wrapText="1"/>
    </xf>
    <xf numFmtId="0" fontId="3" fillId="0" borderId="0" xfId="3" applyFont="1" applyFill="1" applyBorder="1" applyAlignment="1">
      <alignment horizontal="left" vertical="top" wrapText="1"/>
    </xf>
    <xf numFmtId="49" fontId="4" fillId="0" borderId="0" xfId="1" applyNumberFormat="1" applyFont="1" applyFill="1" applyAlignment="1">
      <alignment horizontal="center" vertical="top" wrapText="1"/>
    </xf>
    <xf numFmtId="1" fontId="4" fillId="0" borderId="0" xfId="1" applyNumberFormat="1" applyFont="1" applyFill="1" applyAlignment="1">
      <alignment vertical="top" wrapText="1"/>
    </xf>
    <xf numFmtId="4" fontId="3" fillId="0" borderId="0" xfId="7" applyNumberFormat="1" applyFont="1" applyFill="1" applyAlignment="1">
      <alignment horizontal="left" vertical="top" wrapText="1"/>
    </xf>
    <xf numFmtId="0" fontId="3" fillId="0" borderId="0" xfId="7" applyFont="1" applyFill="1" applyAlignment="1">
      <alignment horizontal="center" vertical="top"/>
    </xf>
    <xf numFmtId="49" fontId="3" fillId="0" borderId="0" xfId="7" applyNumberFormat="1" applyFont="1" applyFill="1" applyAlignment="1">
      <alignment horizontal="center" vertical="top"/>
    </xf>
    <xf numFmtId="0" fontId="3" fillId="0" borderId="0" xfId="7" applyFont="1" applyFill="1" applyAlignment="1">
      <alignment horizontal="left" vertical="top" wrapText="1"/>
    </xf>
    <xf numFmtId="1" fontId="3" fillId="0" borderId="0" xfId="7" applyNumberFormat="1" applyFont="1" applyFill="1" applyAlignment="1">
      <alignment horizontal="left" vertical="top" wrapText="1"/>
    </xf>
    <xf numFmtId="0" fontId="4" fillId="0" borderId="0" xfId="4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3" fillId="0" borderId="0" xfId="1" applyNumberFormat="1" applyFont="1" applyFill="1" applyAlignment="1">
      <alignment vertical="top" wrapText="1"/>
    </xf>
    <xf numFmtId="1" fontId="3" fillId="0" borderId="0" xfId="1" applyNumberFormat="1" applyFont="1" applyFill="1" applyBorder="1" applyAlignment="1" applyProtection="1">
      <alignment horizontal="left" vertical="top" wrapText="1"/>
    </xf>
    <xf numFmtId="49" fontId="3" fillId="0" borderId="0" xfId="1" applyNumberFormat="1" applyFont="1" applyFill="1" applyBorder="1" applyAlignment="1" applyProtection="1">
      <alignment horizontal="center" vertical="top"/>
    </xf>
    <xf numFmtId="1" fontId="3" fillId="0" borderId="0" xfId="1" applyNumberFormat="1" applyFont="1" applyFill="1" applyBorder="1" applyAlignment="1" applyProtection="1">
      <alignment vertical="top" wrapText="1"/>
    </xf>
    <xf numFmtId="0" fontId="3" fillId="0" borderId="0" xfId="7" applyNumberFormat="1" applyFont="1" applyFill="1" applyBorder="1" applyAlignment="1" applyProtection="1">
      <alignment horizontal="left" vertical="top" wrapText="1"/>
    </xf>
    <xf numFmtId="49" fontId="3" fillId="0" borderId="0" xfId="7" applyNumberFormat="1" applyFont="1" applyFill="1" applyBorder="1" applyAlignment="1" applyProtection="1">
      <alignment horizontal="center" vertical="top"/>
    </xf>
    <xf numFmtId="0" fontId="3" fillId="0" borderId="0" xfId="1" applyNumberFormat="1" applyFont="1" applyFill="1" applyAlignment="1">
      <alignment horizontal="left" vertical="top" wrapText="1"/>
    </xf>
    <xf numFmtId="1" fontId="3" fillId="0" borderId="0" xfId="0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39.xml"/><Relationship Id="rId51" Type="http://schemas.openxmlformats.org/officeDocument/2006/relationships/revisionLog" Target="revisionLog1.xml"/><Relationship Id="rId50" Type="http://schemas.openxmlformats.org/officeDocument/2006/relationships/revisionLog" Target="revisionLog50.xml"/><Relationship Id="rId47" Type="http://schemas.openxmlformats.org/officeDocument/2006/relationships/revisionLog" Target="revisionLog47.xml"/><Relationship Id="rId42" Type="http://schemas.openxmlformats.org/officeDocument/2006/relationships/revisionLog" Target="revisionLog42.xml"/><Relationship Id="rId46" Type="http://schemas.openxmlformats.org/officeDocument/2006/relationships/revisionLog" Target="revisionLog46.xml"/><Relationship Id="rId41" Type="http://schemas.openxmlformats.org/officeDocument/2006/relationships/revisionLog" Target="revisionLog41.xml"/><Relationship Id="rId54" Type="http://schemas.openxmlformats.org/officeDocument/2006/relationships/revisionLog" Target="revisionLog4.xml"/><Relationship Id="rId45" Type="http://schemas.openxmlformats.org/officeDocument/2006/relationships/revisionLog" Target="revisionLog45.xml"/><Relationship Id="rId40" Type="http://schemas.openxmlformats.org/officeDocument/2006/relationships/revisionLog" Target="revisionLog40.xml"/><Relationship Id="rId53" Type="http://schemas.openxmlformats.org/officeDocument/2006/relationships/revisionLog" Target="revisionLog3.xml"/><Relationship Id="rId49" Type="http://schemas.openxmlformats.org/officeDocument/2006/relationships/revisionLog" Target="revisionLog49.xml"/><Relationship Id="rId44" Type="http://schemas.openxmlformats.org/officeDocument/2006/relationships/revisionLog" Target="revisionLog44.xml"/><Relationship Id="rId52" Type="http://schemas.openxmlformats.org/officeDocument/2006/relationships/revisionLog" Target="revisionLog2.xml"/><Relationship Id="rId48" Type="http://schemas.openxmlformats.org/officeDocument/2006/relationships/revisionLog" Target="revisionLog48.xml"/><Relationship Id="rId43" Type="http://schemas.openxmlformats.org/officeDocument/2006/relationships/revisionLog" Target="revisionLog4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759D704-9E19-4D86-80A0-2C8E191A5057}" diskRevisions="1" revisionId="570" version="6">
  <header guid="{6E1E5E4C-2989-4E3A-B452-C381431BE348}" dateTime="2024-05-06T14:44:33" maxSheetId="2" userName="Кацель" r:id="rId39">
    <sheetIdMap count="1">
      <sheetId val="1"/>
    </sheetIdMap>
  </header>
  <header guid="{27788BD5-C573-4F55-9A7A-9A3A209F32C3}" dateTime="2024-05-06T14:50:00" maxSheetId="2" userName="Кацель" r:id="rId40" minRId="509" maxRId="510">
    <sheetIdMap count="1">
      <sheetId val="1"/>
    </sheetIdMap>
  </header>
  <header guid="{DE8B47A4-B017-4ACF-A01E-38D1A1A2535E}" dateTime="2024-05-06T15:05:06" maxSheetId="2" userName="Кацель" r:id="rId41" minRId="513">
    <sheetIdMap count="1">
      <sheetId val="1"/>
    </sheetIdMap>
  </header>
  <header guid="{E7EE8703-0C70-47E9-B502-A66C7106FECA}" dateTime="2024-05-13T10:54:53" maxSheetId="2" userName="Захаревич Елена" r:id="rId42" minRId="514" maxRId="515">
    <sheetIdMap count="1">
      <sheetId val="1"/>
    </sheetIdMap>
  </header>
  <header guid="{54FE9BB9-C885-4CF5-99E1-5B4D27989556}" dateTime="2024-05-13T10:56:27" maxSheetId="2" userName="Захаревич Елена" r:id="rId43" minRId="518">
    <sheetIdMap count="1">
      <sheetId val="1"/>
    </sheetIdMap>
  </header>
  <header guid="{5858540B-1E8E-4B3F-948E-EDFDF1C2D948}" dateTime="2024-05-13T10:57:47" maxSheetId="2" userName="Захаревич Елена" r:id="rId44">
    <sheetIdMap count="1">
      <sheetId val="1"/>
    </sheetIdMap>
  </header>
  <header guid="{40B58716-5027-417F-840A-FFBD2CA554E1}" dateTime="2024-05-13T11:00:30" maxSheetId="2" userName="Захаревич Елена" r:id="rId45" minRId="519" maxRId="526">
    <sheetIdMap count="1">
      <sheetId val="1"/>
    </sheetIdMap>
  </header>
  <header guid="{CEB48BF5-25BC-4CC0-BDAB-65ADFE16BF73}" dateTime="2024-05-13T11:26:05" maxSheetId="2" userName="Захаревич Елена" r:id="rId46" minRId="527" maxRId="534">
    <sheetIdMap count="1">
      <sheetId val="1"/>
    </sheetIdMap>
  </header>
  <header guid="{4186BF0C-8155-41BE-A94D-3A7DEB39B062}" dateTime="2024-05-13T11:29:13" maxSheetId="2" userName="Захаревич Елена" r:id="rId47" minRId="535" maxRId="536">
    <sheetIdMap count="1">
      <sheetId val="1"/>
    </sheetIdMap>
  </header>
  <header guid="{497E7AB7-5E6F-44B2-8CB4-50EA809A7685}" dateTime="2024-05-13T11:31:20" maxSheetId="2" userName="Захаревич Елена" r:id="rId48" minRId="537" maxRId="538">
    <sheetIdMap count="1">
      <sheetId val="1"/>
    </sheetIdMap>
  </header>
  <header guid="{AF089A9D-33B2-4C39-BA99-CA1A3ECD1B3F}" dateTime="2024-05-13T11:44:35" maxSheetId="2" userName="Захаревич Елена" r:id="rId49" minRId="539" maxRId="544">
    <sheetIdMap count="1">
      <sheetId val="1"/>
    </sheetIdMap>
  </header>
  <header guid="{941E1954-D2B6-4927-A3EB-748ED7394848}" dateTime="2024-05-22T14:20:58" maxSheetId="2" userName="Захаревич Елена" r:id="rId50">
    <sheetIdMap count="1">
      <sheetId val="1"/>
    </sheetIdMap>
  </header>
  <header guid="{399D43F9-7314-4A6F-92CC-8DB343A6AC2F}" dateTime="2024-05-22T14:29:48" maxSheetId="2" userName="Захаревич Елена" r:id="rId51">
    <sheetIdMap count="1">
      <sheetId val="1"/>
    </sheetIdMap>
  </header>
  <header guid="{778E260E-25CC-47A0-B604-92D35B2CCE06}" dateTime="2024-05-22T14:30:31" maxSheetId="2" userName="Хода Светлана Ивановна" r:id="rId52">
    <sheetIdMap count="1">
      <sheetId val="1"/>
    </sheetIdMap>
  </header>
  <header guid="{222C6C7D-5531-42B6-8244-0D7C3D4D573B}" dateTime="2024-05-23T11:33:12" maxSheetId="2" userName="Наталья Геращенко" r:id="rId53" minRId="551" maxRId="556">
    <sheetIdMap count="1">
      <sheetId val="1"/>
    </sheetIdMap>
  </header>
  <header guid="{0759D704-9E19-4D86-80A0-2C8E191A5057}" dateTime="2024-05-23T11:34:10" maxSheetId="2" userName="Наталья Геращенко" r:id="rId54" minRId="559" maxRId="57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G1048576">
    <dxf>
      <fill>
        <patternFill patternType="none">
          <bgColor auto="1"/>
        </patternFill>
      </fill>
    </dxf>
  </rfmt>
  <rcv guid="{1CA6CCC9-64EF-4CA9-9C9C-1E572976D134}" action="delete"/>
  <rdn rId="0" localSheetId="1" customView="1" name="Z_1CA6CCC9_64EF_4CA9_9C9C_1E572976D134_.wvu.PrintTitles" hidden="1" oldHidden="1">
    <formula>рпр!$10:$11</formula>
    <oldFormula>рпр!$10:$11</oldFormula>
  </rdn>
  <rdn rId="0" localSheetId="1" customView="1" name="Z_1CA6CCC9_64EF_4CA9_9C9C_1E572976D134_.wvu.FilterData" hidden="1" oldHidden="1">
    <formula>рпр!$D$5:$D$708</formula>
    <oldFormula>рпр!$D$5:$D$708</oldFormula>
  </rdn>
  <rcv guid="{1CA6CCC9-64EF-4CA9-9C9C-1E572976D134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9:E241">
    <dxf>
      <fill>
        <patternFill patternType="none">
          <bgColor auto="1"/>
        </patternFill>
      </fill>
    </dxf>
  </rfmt>
  <rfmt sheetId="1" sqref="A278:A280">
    <dxf>
      <fill>
        <patternFill patternType="none">
          <bgColor auto="1"/>
        </patternFill>
      </fill>
    </dxf>
  </rfmt>
  <rfmt sheetId="1" sqref="A349:G351">
    <dxf>
      <fill>
        <patternFill patternType="none">
          <bgColor auto="1"/>
        </patternFill>
      </fill>
    </dxf>
  </rfmt>
  <rfmt sheetId="1" sqref="E491:E494">
    <dxf>
      <fill>
        <patternFill patternType="none">
          <bgColor auto="1"/>
        </patternFill>
      </fill>
    </dxf>
  </rfmt>
  <rfmt sheetId="1" sqref="E597:E601">
    <dxf>
      <fill>
        <patternFill patternType="none">
          <bgColor auto="1"/>
        </patternFill>
      </fill>
    </dxf>
  </rfmt>
  <rfmt sheetId="1" sqref="A689:G690">
    <dxf>
      <fill>
        <patternFill patternType="none">
          <bgColor auto="1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рпр!$10:$11</formula>
    <oldFormula>рпр!$10:$11</oldFormula>
  </rdn>
  <rdn rId="0" localSheetId="1" customView="1" name="Z_61C84D61_2D1A_4C38_8F3E_B87673D547A5_.wvu.FilterData" hidden="1" oldHidden="1">
    <formula>рпр!$D$5:$D$708</formula>
    <oldFormula>рпр!$D$5:$D$708</oldFormula>
  </rdn>
  <rcv guid="{61C84D61-2D1A-4C38-8F3E-B87673D547A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1" sId="1" ref="A2:XFD2" action="deleteRow">
    <undo index="65535" exp="area" ref3D="1" dr="$A$10:$XFD$11" dn="Заголовки_для_печати" sId="1"/>
    <undo index="65535" exp="area" ref3D="1" dr="$A$10:$XFD$11" dn="Z_FD876D40_493A_470C_A137_1F7C6C6DA01D_.wvu.PrintTitles" sId="1"/>
    <undo index="65535" exp="area" ref3D="1" dr="$A$10:$XFD$11" dn="Z_61C84D61_2D1A_4C38_8F3E_B87673D547A5_.wvu.PrintTitles" sId="1"/>
    <undo index="65535" exp="area" ref3D="1" dr="$A$10:$XFD$11" dn="Z_23A5EAB7_7745_45A3_8BB4_D6186958C7BF_.wvu.PrintTitles" sId="1"/>
    <undo index="65535" exp="area" ref3D="1" dr="$A$10:$XFD$11" dn="Z_1CA6CCC9_64EF_4CA9_9C9C_1E572976D134_.wvu.PrintTitles" sId="1"/>
    <rfmt sheetId="1" xfDxf="1" sqref="A2:XFD2" start="0" length="0">
      <dxf>
        <font>
          <color auto="1"/>
          <name val="Times New Roman"/>
          <family val="1"/>
          <scheme val="none"/>
        </font>
      </dxf>
    </rfmt>
    <rfmt sheetId="1" sqref="A2" start="0" length="0">
      <dxf>
        <alignment wrapText="1"/>
      </dxf>
    </rfmt>
    <rfmt sheetId="1" sqref="D2" start="0" length="0">
      <dxf>
        <numFmt numFmtId="164" formatCode="#,##0.0"/>
      </dxf>
    </rfmt>
    <rfmt sheetId="1" sqref="E2" start="0" length="0">
      <dxf>
        <numFmt numFmtId="164" formatCode="#,##0.0"/>
      </dxf>
    </rfmt>
    <rfmt sheetId="1" sqref="F2" start="0" length="0">
      <dxf>
        <numFmt numFmtId="164" formatCode="#,##0.0"/>
        <alignment horizontal="left"/>
      </dxf>
    </rfmt>
  </rrc>
  <rcc rId="552" sId="1">
    <nc r="F2" t="inlineStr">
      <is>
        <t>от 23.05.2024 № 69/36</t>
      </is>
    </nc>
  </rcc>
  <rcc rId="553" sId="1" numFmtId="4">
    <nc r="F449">
      <v>0</v>
    </nc>
  </rcc>
  <rcc rId="554" sId="1" numFmtId="4">
    <nc r="G449">
      <v>0</v>
    </nc>
  </rcc>
  <rcc rId="555" sId="1" numFmtId="4">
    <nc r="F450">
      <v>0</v>
    </nc>
  </rcc>
  <rcc rId="556" sId="1" numFmtId="4">
    <nc r="G450">
      <v>0</v>
    </nc>
  </rcc>
  <rdn rId="0" localSheetId="1" customView="1" name="Z_2A135292_D5EB_4A8D_A93E_D0B24F2543E0_.wvu.PrintTitles" hidden="1" oldHidden="1">
    <formula>рпр!$9:$10</formula>
  </rdn>
  <rdn rId="0" localSheetId="1" customView="1" name="Z_2A135292_D5EB_4A8D_A93E_D0B24F2543E0_.wvu.FilterData" hidden="1" oldHidden="1">
    <formula>рпр!$D$4:$D$707</formula>
  </rdn>
  <rcv guid="{2A135292-D5EB-4A8D-A93E-D0B24F2543E0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80">
    <dxf>
      <fill>
        <patternFill patternType="solid">
          <bgColor rgb="FFFFFF00"/>
        </patternFill>
      </fill>
    </dxf>
  </rfmt>
  <rdn rId="0" localSheetId="1" customView="1" name="Z_23A5EAB7_7745_45A3_8BB4_D6186958C7BF_.wvu.PrintTitles" hidden="1" oldHidden="1">
    <formula>рпр!$10:$11</formula>
  </rdn>
  <rdn rId="0" localSheetId="1" customView="1" name="Z_23A5EAB7_7745_45A3_8BB4_D6186958C7BF_.wvu.FilterData" hidden="1" oldHidden="1">
    <formula>рпр!$D$5:$D$705</formula>
  </rdn>
  <rcv guid="{23A5EAB7-7745-45A3-8BB4-D6186958C7B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9" sId="1" numFmtId="4">
    <nc r="F475">
      <v>0</v>
    </nc>
  </rcc>
  <rcc rId="560" sId="1" numFmtId="4">
    <nc r="F476">
      <v>0</v>
    </nc>
  </rcc>
  <rcc rId="561" sId="1" numFmtId="4">
    <nc r="F477">
      <v>0</v>
    </nc>
  </rcc>
  <rcc rId="562" sId="1" numFmtId="4">
    <nc r="G477">
      <v>0</v>
    </nc>
  </rcc>
  <rcc rId="563" sId="1" numFmtId="4">
    <nc r="G476">
      <v>0</v>
    </nc>
  </rcc>
  <rcc rId="564" sId="1" numFmtId="4">
    <nc r="G475">
      <v>0</v>
    </nc>
  </rcc>
  <rcc rId="565" sId="1" numFmtId="4">
    <nc r="F547">
      <v>0</v>
    </nc>
  </rcc>
  <rcc rId="566" sId="1" numFmtId="4">
    <nc r="G547">
      <v>0</v>
    </nc>
  </rcc>
  <rcc rId="567" sId="1" numFmtId="4">
    <nc r="F556">
      <v>0</v>
    </nc>
  </rcc>
  <rcc rId="568" sId="1" numFmtId="4">
    <nc r="G556">
      <v>0</v>
    </nc>
  </rcc>
  <rcc rId="569" sId="1" numFmtId="4">
    <nc r="F558">
      <v>0</v>
    </nc>
  </rcc>
  <rcc rId="570" sId="1" numFmtId="4">
    <nc r="G558">
      <v>0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>
    <oc r="C280" t="inlineStr">
      <is>
        <t>03 1 01 S8192</t>
      </is>
    </oc>
    <nc r="C280" t="inlineStr">
      <is>
        <t>03 1 01 S8190</t>
      </is>
    </nc>
  </rcc>
  <rcc rId="510" sId="1">
    <oc r="C281" t="inlineStr">
      <is>
        <t>03 1 01 S8192</t>
      </is>
    </oc>
    <nc r="C281" t="inlineStr">
      <is>
        <t>03 1 01 S8190</t>
      </is>
    </nc>
  </rcc>
  <rfmt sheetId="1" sqref="C280">
    <dxf>
      <fill>
        <patternFill patternType="none">
          <bgColor auto="1"/>
        </patternFill>
      </fill>
    </dxf>
  </rfmt>
  <rcv guid="{23A5EAB7-7745-45A3-8BB4-D6186958C7BF}" action="delete"/>
  <rdn rId="0" localSheetId="1" customView="1" name="Z_23A5EAB7_7745_45A3_8BB4_D6186958C7BF_.wvu.PrintTitles" hidden="1" oldHidden="1">
    <formula>рпр!$10:$11</formula>
    <oldFormula>рпр!$10:$11</oldFormula>
  </rdn>
  <rdn rId="0" localSheetId="1" customView="1" name="Z_23A5EAB7_7745_45A3_8BB4_D6186958C7BF_.wvu.FilterData" hidden="1" oldHidden="1">
    <formula>рпр!$D$5:$D$705</formula>
    <oldFormula>рпр!$D$5:$D$705</oldFormula>
  </rdn>
  <rcv guid="{23A5EAB7-7745-45A3-8BB4-D6186958C7BF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" sId="1">
    <oc r="A20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R5052–R5058)</t>
      </is>
    </oc>
    <nc r="A20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    </is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89">
    <dxf>
      <fill>
        <patternFill patternType="solid">
          <bgColor rgb="FFFFFF00"/>
        </patternFill>
      </fill>
    </dxf>
  </rfmt>
  <rfmt sheetId="1" sqref="E596">
    <dxf>
      <fill>
        <patternFill patternType="solid">
          <bgColor rgb="FFFFFF00"/>
        </patternFill>
      </fill>
    </dxf>
  </rfmt>
  <rfmt sheetId="1" sqref="E598">
    <dxf>
      <fill>
        <patternFill patternType="solid">
          <bgColor rgb="FFFFFF00"/>
        </patternFill>
      </fill>
    </dxf>
  </rfmt>
  <rfmt sheetId="1" sqref="A349:E349">
    <dxf>
      <fill>
        <patternFill patternType="solid">
          <bgColor rgb="FFFFFF00"/>
        </patternFill>
      </fill>
    </dxf>
  </rfmt>
  <rrc rId="514" sId="1" ref="A349:XFD349" action="insertRow"/>
  <rcc rId="515" sId="1">
    <nc r="C349" t="inlineStr">
      <is>
        <t>13 0 04 00000</t>
      </is>
    </nc>
  </rcc>
  <rcv guid="{1CA6CCC9-64EF-4CA9-9C9C-1E572976D134}" action="delete"/>
  <rdn rId="0" localSheetId="1" customView="1" name="Z_1CA6CCC9_64EF_4CA9_9C9C_1E572976D134_.wvu.PrintTitles" hidden="1" oldHidden="1">
    <formula>рпр!$10:$11</formula>
    <oldFormula>рпр!$10:$11</oldFormula>
  </rdn>
  <rdn rId="0" localSheetId="1" customView="1" name="Z_1CA6CCC9_64EF_4CA9_9C9C_1E572976D134_.wvu.FilterData" hidden="1" oldHidden="1">
    <formula>рпр!$D$5:$D$706</formula>
    <oldFormula>рпр!$D$5:$D$706</oldFormula>
  </rdn>
  <rcv guid="{1CA6CCC9-64EF-4CA9-9C9C-1E572976D13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8" sId="1" ref="A689:XFD689" action="insertRow"/>
  <rfmt sheetId="1" sqref="C689">
    <dxf>
      <fill>
        <patternFill patternType="solid">
          <bgColor rgb="FFFFFF00"/>
        </patternFill>
      </fill>
    </dxf>
  </rfmt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78" start="0" length="2147483647">
    <dxf>
      <font>
        <name val="Times New Roman"/>
        <charset val="204"/>
        <scheme val="none"/>
      </font>
    </dxf>
  </rfmt>
  <rfmt sheetId="1" sqref="A278">
    <dxf>
      <fill>
        <patternFill patternType="solid">
          <bgColor rgb="FFFFFF00"/>
        </patternFill>
      </fill>
    </dxf>
  </rfmt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238:E239">
    <dxf>
      <fill>
        <patternFill patternType="solid">
          <bgColor rgb="FFFFFF00"/>
        </patternFill>
      </fill>
    </dxf>
  </rfmt>
  <rrc rId="519" sId="1" ref="A240:XFD240" action="insertRow"/>
  <rcc rId="520" sId="1" odxf="1" dxf="1">
    <nc r="A240" t="inlineStr">
      <is>
        <t>Иные бюджетные ассигнования</t>
      </is>
    </nc>
    <odxf>
      <alignment horizontal="left"/>
    </odxf>
    <ndxf>
      <alignment horizontal="general"/>
    </ndxf>
  </rcc>
  <rcc rId="521" sId="1">
    <nc r="B240" t="inlineStr">
      <is>
        <t>0501</t>
      </is>
    </nc>
  </rcc>
  <rcc rId="522" sId="1">
    <nc r="C240" t="inlineStr">
      <is>
        <t>01 1 F3 67484</t>
      </is>
    </nc>
  </rcc>
  <rcc rId="523" sId="1">
    <nc r="D240">
      <v>800</v>
    </nc>
  </rcc>
  <rcc rId="524" sId="1" numFmtId="4">
    <oc r="E239">
      <f>4868.4+4653.1</f>
    </oc>
    <nc r="E239">
      <v>4868.3999999999996</v>
    </nc>
  </rcc>
  <rcc rId="525" sId="1" numFmtId="4">
    <nc r="E240">
      <v>4653.1000000000004</v>
    </nc>
  </rcc>
  <rcc rId="526" sId="1">
    <oc r="E238">
      <f>E239</f>
    </oc>
    <nc r="E238">
      <f>E239+E240</f>
    </nc>
  </rcc>
  <rfmt sheetId="1" sqref="E238">
    <dxf>
      <fill>
        <patternFill patternType="none">
          <bgColor auto="1"/>
        </patternFill>
      </fill>
    </dxf>
  </rfmt>
  <rfmt sheetId="1" sqref="A240:D240">
    <dxf>
      <fill>
        <patternFill patternType="solid">
          <bgColor rgb="FFFFFF00"/>
        </patternFill>
      </fill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7" sId="1" odxf="1" dxf="1">
    <nc r="A350" t="inlineStr">
      <is>
        <t>Основное мероприятие "Поддержка проектов по комплексному благоустройству территорий"</t>
      </is>
    </nc>
    <odxf>
      <alignment horizontal="general"/>
    </odxf>
    <ndxf>
      <alignment horizontal="left"/>
    </ndxf>
  </rcc>
  <rcc rId="528" sId="1">
    <nc r="B350" t="inlineStr">
      <is>
        <t>0503</t>
      </is>
    </nc>
  </rcc>
  <rcc rId="529" sId="1">
    <nc r="E350">
      <f>E351</f>
    </nc>
  </rcc>
  <rcc rId="530" sId="1">
    <nc r="F350">
      <f>F351</f>
    </nc>
  </rcc>
  <rcc rId="531" sId="1">
    <nc r="G350">
      <f>G351</f>
    </nc>
  </rcc>
  <rcc rId="532" sId="1">
    <oc r="E349">
      <f>E353+E351</f>
    </oc>
    <nc r="E349">
      <f>E353+E350</f>
    </nc>
  </rcc>
  <rcc rId="533" sId="1">
    <oc r="F349">
      <f>F353+F351</f>
    </oc>
    <nc r="F349">
      <f>F353+F350</f>
    </nc>
  </rcc>
  <rcc rId="534" sId="1">
    <oc r="G349">
      <f>G353+G351</f>
    </oc>
    <nc r="G349">
      <f>G353+G350</f>
    </nc>
  </rcc>
  <rfmt sheetId="1" sqref="A351:E351">
    <dxf>
      <fill>
        <patternFill patternType="none">
          <bgColor auto="1"/>
        </patternFill>
      </fill>
    </dxf>
  </rfmt>
  <rfmt sheetId="1" sqref="A350:G350">
    <dxf>
      <fill>
        <patternFill patternType="solid">
          <bgColor rgb="FFFFFF00"/>
        </patternFill>
      </fill>
    </dxf>
  </rfmt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" sId="1" numFmtId="4">
    <oc r="E493">
      <v>21823.8</v>
    </oc>
    <nc r="E493">
      <v>23626.5</v>
    </nc>
  </rcc>
  <rcc rId="536" sId="1" odxf="1" dxf="1" numFmtId="4">
    <oc r="E491">
      <v>23626.5</v>
    </oc>
    <nc r="E491">
      <f>E492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E492:E493">
    <dxf>
      <fill>
        <patternFill patternType="solid">
          <bgColor rgb="FFFFFF00"/>
        </patternFill>
      </fill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" sId="1" numFmtId="4">
    <oc r="E598">
      <v>291.39999999999998</v>
    </oc>
    <nc r="E598">
      <v>513.29999999999995</v>
    </nc>
  </rcc>
  <rcc rId="538" sId="1" numFmtId="4">
    <oc r="E600">
      <v>3135.1</v>
    </oc>
    <nc r="E600">
      <v>2913.2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A690" start="0" length="0">
    <dxf>
      <font>
        <sz val="11"/>
        <color theme="1"/>
        <name val="Calibri"/>
        <family val="2"/>
        <charset val="204"/>
        <scheme val="minor"/>
      </font>
      <numFmt numFmtId="0" formatCode="General"/>
      <alignment vertical="bottom" wrapText="0"/>
    </dxf>
  </rfmt>
  <rfmt sheetId="1" xfDxf="1" sqref="A690" start="0" length="0">
    <dxf>
      <font>
        <sz val="14"/>
        <name val="Times New Roman"/>
        <family val="1"/>
        <scheme val="none"/>
      </font>
    </dxf>
  </rfmt>
  <rcc rId="539" sId="1" odxf="1" s="1" dxf="1">
    <nc r="A690" t="inlineStr">
      <is>
        <t>Основное мероприятие «Развитие и поддержка физической культуры и спорта на территории городского округа»</t>
      </is>
    </nc>
    <ndxf>
      <font>
        <sz val="11"/>
        <color auto="1"/>
        <name val="Times New Roman"/>
        <family val="1"/>
        <charset val="204"/>
        <scheme val="none"/>
      </font>
      <numFmt numFmtId="1" formatCode="0"/>
      <alignment vertical="top" wrapText="1"/>
    </ndxf>
  </rcc>
  <rcc rId="540" sId="1" odxf="1">
    <nc r="B690" t="inlineStr">
      <is>
        <t>1103</t>
      </is>
    </nc>
    <odxf/>
  </rcc>
  <rfmt sheetId="1" sqref="C690" start="0" length="0">
    <dxf>
      <fill>
        <patternFill patternType="none">
          <bgColor indexed="65"/>
        </patternFill>
      </fill>
    </dxf>
  </rfmt>
  <rcc rId="541" sId="1">
    <nc r="C690" t="inlineStr">
      <is>
        <t>06 0 03 00000</t>
      </is>
    </nc>
  </rcc>
  <rcc rId="542" sId="1">
    <nc r="E690">
      <f>E691</f>
    </nc>
  </rcc>
  <rcc rId="543" sId="1">
    <nc r="F690">
      <f>F691</f>
    </nc>
  </rcc>
  <rcc rId="544" sId="1">
    <nc r="G690">
      <f>G691</f>
    </nc>
  </rcc>
  <rfmt sheetId="1" sqref="A690:G690">
    <dxf>
      <fill>
        <patternFill patternType="solid">
          <bgColor rgb="FFFFFF00"/>
        </patternFill>
      </fill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рпр!$10:$11</formula>
    <oldFormula>рпр!$10:$11</oldFormula>
  </rdn>
  <rdn rId="0" localSheetId="1" customView="1" name="Z_1CA6CCC9_64EF_4CA9_9C9C_1E572976D134_.wvu.FilterData" hidden="1" oldHidden="1">
    <formula>рпр!$D$5:$D$708</formula>
    <oldFormula>рпр!$D$5:$D$708</oldFormula>
  </rdn>
  <rcv guid="{1CA6CCC9-64EF-4CA9-9C9C-1E572976D13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707"/>
  <sheetViews>
    <sheetView tabSelected="1" zoomScaleNormal="80" zoomScaleSheetLayoutView="74" workbookViewId="0">
      <selection activeCell="G559" sqref="G559"/>
    </sheetView>
  </sheetViews>
  <sheetFormatPr defaultRowHeight="15" outlineLevelRow="2" x14ac:dyDescent="0.25"/>
  <cols>
    <col min="1" max="1" width="49.42578125" style="12" customWidth="1"/>
    <col min="2" max="2" width="8.7109375" style="9" customWidth="1"/>
    <col min="3" max="3" width="14.85546875" style="9" customWidth="1"/>
    <col min="4" max="4" width="7.140625" style="3" customWidth="1"/>
    <col min="5" max="5" width="14.42578125" style="3" customWidth="1"/>
    <col min="6" max="6" width="13.28515625" style="3" customWidth="1"/>
    <col min="7" max="7" width="13.5703125" style="2" customWidth="1"/>
    <col min="8" max="10" width="9.140625" style="2"/>
    <col min="11" max="12" width="9.140625" style="2" customWidth="1"/>
    <col min="13" max="13" width="8.7109375" style="2" customWidth="1"/>
    <col min="14" max="16384" width="9.140625" style="2"/>
  </cols>
  <sheetData>
    <row r="1" spans="1:7" ht="46.5" customHeight="1" x14ac:dyDescent="0.25">
      <c r="F1" s="112" t="s">
        <v>677</v>
      </c>
      <c r="G1" s="112"/>
    </row>
    <row r="2" spans="1:7" x14ac:dyDescent="0.25">
      <c r="F2" s="3" t="s">
        <v>683</v>
      </c>
    </row>
    <row r="4" spans="1:7" ht="52.5" customHeight="1" x14ac:dyDescent="0.25">
      <c r="F4" s="112" t="s">
        <v>578</v>
      </c>
      <c r="G4" s="112"/>
    </row>
    <row r="5" spans="1:7" ht="21.75" customHeight="1" x14ac:dyDescent="0.25">
      <c r="F5" s="3" t="s">
        <v>577</v>
      </c>
    </row>
    <row r="6" spans="1:7" ht="48.75" customHeight="1" x14ac:dyDescent="0.25">
      <c r="A6" s="115" t="s">
        <v>570</v>
      </c>
      <c r="B6" s="115"/>
      <c r="C6" s="115"/>
      <c r="D6" s="115"/>
      <c r="E6" s="115"/>
      <c r="F6" s="115"/>
      <c r="G6" s="115"/>
    </row>
    <row r="7" spans="1:7" x14ac:dyDescent="0.25">
      <c r="A7" s="110"/>
      <c r="B7" s="21"/>
      <c r="C7" s="21"/>
      <c r="D7" s="21"/>
      <c r="E7" s="21"/>
      <c r="F7" s="21"/>
    </row>
    <row r="8" spans="1:7" x14ac:dyDescent="0.25">
      <c r="A8" s="1"/>
      <c r="B8" s="5"/>
      <c r="C8" s="22"/>
      <c r="G8" s="3" t="s">
        <v>0</v>
      </c>
    </row>
    <row r="9" spans="1:7" ht="15" customHeight="1" x14ac:dyDescent="0.25">
      <c r="A9" s="113" t="s">
        <v>1</v>
      </c>
      <c r="B9" s="114" t="s">
        <v>2</v>
      </c>
      <c r="C9" s="14" t="s">
        <v>3</v>
      </c>
      <c r="D9" s="15" t="s">
        <v>4</v>
      </c>
      <c r="E9" s="16" t="s">
        <v>571</v>
      </c>
      <c r="F9" s="116" t="s">
        <v>237</v>
      </c>
      <c r="G9" s="117"/>
    </row>
    <row r="10" spans="1:7" x14ac:dyDescent="0.25">
      <c r="A10" s="113"/>
      <c r="B10" s="114"/>
      <c r="C10" s="17"/>
      <c r="D10" s="18"/>
      <c r="E10" s="19" t="s">
        <v>572</v>
      </c>
      <c r="F10" s="27" t="s">
        <v>253</v>
      </c>
      <c r="G10" s="27" t="s">
        <v>284</v>
      </c>
    </row>
    <row r="11" spans="1:7" s="13" customFormat="1" ht="20.25" customHeight="1" x14ac:dyDescent="0.2">
      <c r="A11" s="37" t="s">
        <v>5</v>
      </c>
      <c r="B11" s="6" t="s">
        <v>6</v>
      </c>
      <c r="C11" s="6"/>
      <c r="D11" s="11"/>
      <c r="E11" s="31">
        <f>E12+E16+E30+E48+E53+E66+E70+E60</f>
        <v>975818.1</v>
      </c>
      <c r="F11" s="31">
        <f>F12+F16+F30+F48+F53+F66+F70</f>
        <v>859929.39999999991</v>
      </c>
      <c r="G11" s="31">
        <f>G12+G16+G30+G48+G53+G66+G70</f>
        <v>880536.89999999991</v>
      </c>
    </row>
    <row r="12" spans="1:7" s="55" customFormat="1" ht="45" customHeight="1" outlineLevel="1" x14ac:dyDescent="0.25">
      <c r="A12" s="48" t="s">
        <v>27</v>
      </c>
      <c r="B12" s="7" t="s">
        <v>28</v>
      </c>
      <c r="C12" s="7"/>
      <c r="D12" s="10"/>
      <c r="E12" s="32">
        <f>E13</f>
        <v>3829.3</v>
      </c>
      <c r="F12" s="32">
        <f t="shared" ref="F12:G14" si="0">F13</f>
        <v>3816.2</v>
      </c>
      <c r="G12" s="32">
        <f t="shared" si="0"/>
        <v>3968.9</v>
      </c>
    </row>
    <row r="13" spans="1:7" s="55" customFormat="1" ht="15" customHeight="1" outlineLevel="2" x14ac:dyDescent="0.25">
      <c r="A13" s="48" t="s">
        <v>9</v>
      </c>
      <c r="B13" s="7" t="s">
        <v>28</v>
      </c>
      <c r="C13" s="7" t="s">
        <v>10</v>
      </c>
      <c r="D13" s="10"/>
      <c r="E13" s="32">
        <f>E14</f>
        <v>3829.3</v>
      </c>
      <c r="F13" s="32">
        <f t="shared" si="0"/>
        <v>3816.2</v>
      </c>
      <c r="G13" s="32">
        <f t="shared" si="0"/>
        <v>3968.9</v>
      </c>
    </row>
    <row r="14" spans="1:7" s="55" customFormat="1" ht="15" customHeight="1" outlineLevel="2" x14ac:dyDescent="0.25">
      <c r="A14" s="48" t="s">
        <v>29</v>
      </c>
      <c r="B14" s="7" t="s">
        <v>28</v>
      </c>
      <c r="C14" s="7" t="s">
        <v>30</v>
      </c>
      <c r="D14" s="10"/>
      <c r="E14" s="32">
        <f>E15</f>
        <v>3829.3</v>
      </c>
      <c r="F14" s="32">
        <f t="shared" si="0"/>
        <v>3816.2</v>
      </c>
      <c r="G14" s="32">
        <f t="shared" si="0"/>
        <v>3968.9</v>
      </c>
    </row>
    <row r="15" spans="1:7" s="55" customFormat="1" ht="75" customHeight="1" outlineLevel="2" x14ac:dyDescent="0.25">
      <c r="A15" s="48" t="s">
        <v>13</v>
      </c>
      <c r="B15" s="7" t="s">
        <v>28</v>
      </c>
      <c r="C15" s="7" t="s">
        <v>30</v>
      </c>
      <c r="D15" s="10">
        <v>100</v>
      </c>
      <c r="E15" s="32">
        <v>3829.3</v>
      </c>
      <c r="F15" s="32">
        <v>3816.2</v>
      </c>
      <c r="G15" s="56">
        <v>3968.9</v>
      </c>
    </row>
    <row r="16" spans="1:7" ht="60" customHeight="1" outlineLevel="1" x14ac:dyDescent="0.25">
      <c r="A16" s="39" t="s">
        <v>7</v>
      </c>
      <c r="B16" s="7" t="s">
        <v>8</v>
      </c>
      <c r="C16" s="7"/>
      <c r="D16" s="10"/>
      <c r="E16" s="32">
        <f>E17</f>
        <v>51936.3</v>
      </c>
      <c r="F16" s="32">
        <f>F17</f>
        <v>51678</v>
      </c>
      <c r="G16" s="32">
        <f>G17</f>
        <v>53420.799999999996</v>
      </c>
    </row>
    <row r="17" spans="1:7" ht="15.75" customHeight="1" outlineLevel="2" x14ac:dyDescent="0.25">
      <c r="A17" s="39" t="s">
        <v>9</v>
      </c>
      <c r="B17" s="7" t="s">
        <v>8</v>
      </c>
      <c r="C17" s="7" t="s">
        <v>10</v>
      </c>
      <c r="D17" s="10"/>
      <c r="E17" s="32">
        <f>E18+E20+E22+E24+E28</f>
        <v>51936.3</v>
      </c>
      <c r="F17" s="32">
        <f>F18+F20+F22+F24+F28</f>
        <v>51678</v>
      </c>
      <c r="G17" s="32">
        <f>G18+G20+G22+G24+G28</f>
        <v>53420.799999999996</v>
      </c>
    </row>
    <row r="18" spans="1:7" ht="30" customHeight="1" outlineLevel="2" x14ac:dyDescent="0.25">
      <c r="A18" s="39" t="s">
        <v>11</v>
      </c>
      <c r="B18" s="7" t="s">
        <v>8</v>
      </c>
      <c r="C18" s="7" t="s">
        <v>12</v>
      </c>
      <c r="D18" s="10"/>
      <c r="E18" s="32">
        <f>E19</f>
        <v>3829.3</v>
      </c>
      <c r="F18" s="32">
        <f>F19</f>
        <v>3816.2</v>
      </c>
      <c r="G18" s="32">
        <f>G19</f>
        <v>3968.9</v>
      </c>
    </row>
    <row r="19" spans="1:7" ht="75" customHeight="1" outlineLevel="2" x14ac:dyDescent="0.25">
      <c r="A19" s="39" t="s">
        <v>13</v>
      </c>
      <c r="B19" s="7" t="s">
        <v>8</v>
      </c>
      <c r="C19" s="7" t="s">
        <v>12</v>
      </c>
      <c r="D19" s="10">
        <v>100</v>
      </c>
      <c r="E19" s="32">
        <v>3829.3</v>
      </c>
      <c r="F19" s="32">
        <v>3816.2</v>
      </c>
      <c r="G19" s="4">
        <v>3968.9</v>
      </c>
    </row>
    <row r="20" spans="1:7" ht="30" customHeight="1" outlineLevel="2" x14ac:dyDescent="0.25">
      <c r="A20" s="39" t="s">
        <v>14</v>
      </c>
      <c r="B20" s="7" t="s">
        <v>8</v>
      </c>
      <c r="C20" s="7" t="s">
        <v>15</v>
      </c>
      <c r="D20" s="10"/>
      <c r="E20" s="32">
        <f>E21</f>
        <v>2625.6</v>
      </c>
      <c r="F20" s="32">
        <f>F21</f>
        <v>3114.1</v>
      </c>
      <c r="G20" s="32">
        <f>G21</f>
        <v>3238.6</v>
      </c>
    </row>
    <row r="21" spans="1:7" ht="75" customHeight="1" outlineLevel="2" x14ac:dyDescent="0.25">
      <c r="A21" s="39" t="s">
        <v>13</v>
      </c>
      <c r="B21" s="7" t="s">
        <v>8</v>
      </c>
      <c r="C21" s="7" t="s">
        <v>15</v>
      </c>
      <c r="D21" s="10">
        <v>100</v>
      </c>
      <c r="E21" s="32">
        <f>3124.7-499.1</f>
        <v>2625.6</v>
      </c>
      <c r="F21" s="32">
        <v>3114.1</v>
      </c>
      <c r="G21" s="4">
        <v>3238.6</v>
      </c>
    </row>
    <row r="22" spans="1:7" ht="30" customHeight="1" outlineLevel="2" x14ac:dyDescent="0.25">
      <c r="A22" s="39" t="s">
        <v>16</v>
      </c>
      <c r="B22" s="7" t="s">
        <v>8</v>
      </c>
      <c r="C22" s="7" t="s">
        <v>17</v>
      </c>
      <c r="D22" s="10"/>
      <c r="E22" s="32">
        <f>E23</f>
        <v>2441.1</v>
      </c>
      <c r="F22" s="32">
        <f>F23</f>
        <v>2895.1</v>
      </c>
      <c r="G22" s="32">
        <f>G23</f>
        <v>3010.9</v>
      </c>
    </row>
    <row r="23" spans="1:7" ht="75" customHeight="1" outlineLevel="2" x14ac:dyDescent="0.25">
      <c r="A23" s="39" t="s">
        <v>13</v>
      </c>
      <c r="B23" s="7" t="s">
        <v>8</v>
      </c>
      <c r="C23" s="7" t="s">
        <v>17</v>
      </c>
      <c r="D23" s="10">
        <v>100</v>
      </c>
      <c r="E23" s="32">
        <f>2905-463.9</f>
        <v>2441.1</v>
      </c>
      <c r="F23" s="32">
        <v>2895.1</v>
      </c>
      <c r="G23" s="4">
        <v>3010.9</v>
      </c>
    </row>
    <row r="24" spans="1:7" ht="30" customHeight="1" outlineLevel="2" x14ac:dyDescent="0.25">
      <c r="A24" s="38" t="s">
        <v>18</v>
      </c>
      <c r="B24" s="7" t="s">
        <v>8</v>
      </c>
      <c r="C24" s="7" t="s">
        <v>19</v>
      </c>
      <c r="D24" s="10"/>
      <c r="E24" s="32">
        <f>E25+E26+E27</f>
        <v>28158.3</v>
      </c>
      <c r="F24" s="32">
        <f>F25+F26+F27</f>
        <v>26375.5</v>
      </c>
      <c r="G24" s="32">
        <f>G25+G26+G27</f>
        <v>27106.3</v>
      </c>
    </row>
    <row r="25" spans="1:7" s="13" customFormat="1" ht="75" customHeight="1" outlineLevel="2" x14ac:dyDescent="0.2">
      <c r="A25" s="39" t="s">
        <v>13</v>
      </c>
      <c r="B25" s="7" t="s">
        <v>8</v>
      </c>
      <c r="C25" s="7" t="s">
        <v>19</v>
      </c>
      <c r="D25" s="10">
        <v>100</v>
      </c>
      <c r="E25" s="32">
        <f>25438.7+93.7</f>
        <v>25532.400000000001</v>
      </c>
      <c r="F25" s="32">
        <v>25358.6</v>
      </c>
      <c r="G25" s="4">
        <v>26369.5</v>
      </c>
    </row>
    <row r="26" spans="1:7" ht="30" customHeight="1" outlineLevel="2" x14ac:dyDescent="0.25">
      <c r="A26" s="39" t="s">
        <v>229</v>
      </c>
      <c r="B26" s="7" t="s">
        <v>8</v>
      </c>
      <c r="C26" s="7" t="s">
        <v>19</v>
      </c>
      <c r="D26" s="10">
        <v>200</v>
      </c>
      <c r="E26" s="32">
        <f>844.2+176.6</f>
        <v>1020.8000000000001</v>
      </c>
      <c r="F26" s="32">
        <v>1016.9</v>
      </c>
      <c r="G26" s="4">
        <v>736.8</v>
      </c>
    </row>
    <row r="27" spans="1:7" ht="30" customHeight="1" outlineLevel="2" x14ac:dyDescent="0.25">
      <c r="A27" s="39" t="s">
        <v>20</v>
      </c>
      <c r="B27" s="7" t="s">
        <v>8</v>
      </c>
      <c r="C27" s="7" t="s">
        <v>19</v>
      </c>
      <c r="D27" s="10">
        <v>300</v>
      </c>
      <c r="E27" s="32">
        <f>963+642.1</f>
        <v>1605.1</v>
      </c>
      <c r="F27" s="32"/>
      <c r="G27" s="4"/>
    </row>
    <row r="28" spans="1:7" ht="30" customHeight="1" outlineLevel="2" x14ac:dyDescent="0.25">
      <c r="A28" s="39" t="s">
        <v>21</v>
      </c>
      <c r="B28" s="7" t="s">
        <v>8</v>
      </c>
      <c r="C28" s="7" t="s">
        <v>22</v>
      </c>
      <c r="D28" s="10"/>
      <c r="E28" s="32">
        <f>E29</f>
        <v>14882</v>
      </c>
      <c r="F28" s="32">
        <f>F29</f>
        <v>15477.1</v>
      </c>
      <c r="G28" s="32">
        <f>G29</f>
        <v>16096.1</v>
      </c>
    </row>
    <row r="29" spans="1:7" ht="75" customHeight="1" outlineLevel="2" x14ac:dyDescent="0.25">
      <c r="A29" s="39" t="s">
        <v>13</v>
      </c>
      <c r="B29" s="7" t="s">
        <v>8</v>
      </c>
      <c r="C29" s="7" t="s">
        <v>22</v>
      </c>
      <c r="D29" s="10">
        <v>100</v>
      </c>
      <c r="E29" s="32">
        <v>14882</v>
      </c>
      <c r="F29" s="32">
        <v>15477.1</v>
      </c>
      <c r="G29" s="4">
        <v>16096.1</v>
      </c>
    </row>
    <row r="30" spans="1:7" s="55" customFormat="1" ht="60" customHeight="1" outlineLevel="1" x14ac:dyDescent="0.25">
      <c r="A30" s="48" t="s">
        <v>285</v>
      </c>
      <c r="B30" s="7" t="s">
        <v>31</v>
      </c>
      <c r="C30" s="7"/>
      <c r="D30" s="10"/>
      <c r="E30" s="32">
        <f>E31</f>
        <v>373282.1</v>
      </c>
      <c r="F30" s="32">
        <f>F31</f>
        <v>365558.3</v>
      </c>
      <c r="G30" s="32">
        <f>G31</f>
        <v>377166</v>
      </c>
    </row>
    <row r="31" spans="1:7" s="55" customFormat="1" ht="15" customHeight="1" outlineLevel="2" x14ac:dyDescent="0.25">
      <c r="A31" s="48" t="s">
        <v>9</v>
      </c>
      <c r="B31" s="7" t="s">
        <v>31</v>
      </c>
      <c r="C31" s="7" t="s">
        <v>10</v>
      </c>
      <c r="D31" s="10"/>
      <c r="E31" s="32">
        <f>E32+E37</f>
        <v>373282.1</v>
      </c>
      <c r="F31" s="32">
        <f>F32+F37</f>
        <v>365558.3</v>
      </c>
      <c r="G31" s="32">
        <f>G32+G37</f>
        <v>377166</v>
      </c>
    </row>
    <row r="32" spans="1:7" s="55" customFormat="1" ht="45" customHeight="1" outlineLevel="2" x14ac:dyDescent="0.25">
      <c r="A32" s="57" t="s">
        <v>32</v>
      </c>
      <c r="B32" s="7" t="s">
        <v>31</v>
      </c>
      <c r="C32" s="7" t="s">
        <v>33</v>
      </c>
      <c r="D32" s="10"/>
      <c r="E32" s="32">
        <f>E33+E34+E35+E36</f>
        <v>357211.5</v>
      </c>
      <c r="F32" s="32">
        <f>F33+F34+F35+F36</f>
        <v>348129.2</v>
      </c>
      <c r="G32" s="32">
        <f>G33+G34+G35+G36</f>
        <v>359812.8</v>
      </c>
    </row>
    <row r="33" spans="1:7" s="55" customFormat="1" ht="75" customHeight="1" outlineLevel="2" x14ac:dyDescent="0.25">
      <c r="A33" s="48" t="s">
        <v>13</v>
      </c>
      <c r="B33" s="7" t="s">
        <v>31</v>
      </c>
      <c r="C33" s="7" t="s">
        <v>33</v>
      </c>
      <c r="D33" s="10">
        <v>100</v>
      </c>
      <c r="E33" s="32">
        <f>330913.6+2.8</f>
        <v>330916.39999999997</v>
      </c>
      <c r="F33" s="32">
        <v>325591.40000000002</v>
      </c>
      <c r="G33" s="56">
        <v>339126.7</v>
      </c>
    </row>
    <row r="34" spans="1:7" s="55" customFormat="1" ht="30" customHeight="1" outlineLevel="2" x14ac:dyDescent="0.25">
      <c r="A34" s="48" t="s">
        <v>229</v>
      </c>
      <c r="B34" s="7" t="s">
        <v>31</v>
      </c>
      <c r="C34" s="7" t="s">
        <v>33</v>
      </c>
      <c r="D34" s="10">
        <v>200</v>
      </c>
      <c r="E34" s="32">
        <v>19519</v>
      </c>
      <c r="F34" s="32">
        <v>19293.2</v>
      </c>
      <c r="G34" s="56">
        <v>18225.3</v>
      </c>
    </row>
    <row r="35" spans="1:7" s="55" customFormat="1" ht="30" customHeight="1" outlineLevel="2" x14ac:dyDescent="0.25">
      <c r="A35" s="48" t="s">
        <v>20</v>
      </c>
      <c r="B35" s="7" t="s">
        <v>31</v>
      </c>
      <c r="C35" s="7" t="s">
        <v>33</v>
      </c>
      <c r="D35" s="10">
        <v>300</v>
      </c>
      <c r="E35" s="32">
        <f>3500+640.2</f>
        <v>4140.2</v>
      </c>
      <c r="F35" s="32">
        <v>1000</v>
      </c>
      <c r="G35" s="56">
        <v>1000</v>
      </c>
    </row>
    <row r="36" spans="1:7" s="55" customFormat="1" ht="15" customHeight="1" outlineLevel="2" x14ac:dyDescent="0.25">
      <c r="A36" s="57" t="s">
        <v>34</v>
      </c>
      <c r="B36" s="7" t="s">
        <v>31</v>
      </c>
      <c r="C36" s="7" t="s">
        <v>33</v>
      </c>
      <c r="D36" s="10">
        <v>800</v>
      </c>
      <c r="E36" s="32">
        <f>1714-2.8+924.7</f>
        <v>2635.9</v>
      </c>
      <c r="F36" s="32">
        <v>2244.6</v>
      </c>
      <c r="G36" s="56">
        <v>1460.8</v>
      </c>
    </row>
    <row r="37" spans="1:7" s="55" customFormat="1" ht="30" customHeight="1" outlineLevel="2" x14ac:dyDescent="0.25">
      <c r="A37" s="57" t="s">
        <v>35</v>
      </c>
      <c r="B37" s="8" t="s">
        <v>31</v>
      </c>
      <c r="C37" s="8" t="s">
        <v>36</v>
      </c>
      <c r="D37" s="7"/>
      <c r="E37" s="32">
        <f>E38+E40+E42+E45</f>
        <v>16070.599999999999</v>
      </c>
      <c r="F37" s="32">
        <f>F38+F40+F42+F45</f>
        <v>17429.099999999999</v>
      </c>
      <c r="G37" s="32">
        <f>G38+G40+G42+G45</f>
        <v>17353.2</v>
      </c>
    </row>
    <row r="38" spans="1:7" s="55" customFormat="1" ht="90" customHeight="1" outlineLevel="2" x14ac:dyDescent="0.25">
      <c r="A38" s="48" t="s">
        <v>259</v>
      </c>
      <c r="B38" s="7" t="s">
        <v>31</v>
      </c>
      <c r="C38" s="58" t="s">
        <v>37</v>
      </c>
      <c r="D38" s="10"/>
      <c r="E38" s="32">
        <f>E39</f>
        <v>6869.7</v>
      </c>
      <c r="F38" s="32">
        <f t="shared" ref="F38:G38" si="1">F39</f>
        <v>6869.7</v>
      </c>
      <c r="G38" s="32">
        <f t="shared" si="1"/>
        <v>6869.7</v>
      </c>
    </row>
    <row r="39" spans="1:7" s="55" customFormat="1" ht="75" customHeight="1" outlineLevel="2" x14ac:dyDescent="0.25">
      <c r="A39" s="48" t="s">
        <v>13</v>
      </c>
      <c r="B39" s="7" t="s">
        <v>31</v>
      </c>
      <c r="C39" s="58" t="s">
        <v>37</v>
      </c>
      <c r="D39" s="10">
        <v>100</v>
      </c>
      <c r="E39" s="32">
        <v>6869.7</v>
      </c>
      <c r="F39" s="32">
        <v>6869.7</v>
      </c>
      <c r="G39" s="56">
        <v>6869.7</v>
      </c>
    </row>
    <row r="40" spans="1:7" s="55" customFormat="1" ht="120" customHeight="1" outlineLevel="2" x14ac:dyDescent="0.25">
      <c r="A40" s="48" t="s">
        <v>286</v>
      </c>
      <c r="B40" s="7" t="s">
        <v>31</v>
      </c>
      <c r="C40" s="7" t="s">
        <v>38</v>
      </c>
      <c r="D40" s="7"/>
      <c r="E40" s="32">
        <f>E41</f>
        <v>3799.1</v>
      </c>
      <c r="F40" s="32">
        <f>F41</f>
        <v>3799.1</v>
      </c>
      <c r="G40" s="32">
        <f>G41</f>
        <v>3799.1</v>
      </c>
    </row>
    <row r="41" spans="1:7" s="55" customFormat="1" ht="75" customHeight="1" outlineLevel="2" x14ac:dyDescent="0.25">
      <c r="A41" s="48" t="s">
        <v>13</v>
      </c>
      <c r="B41" s="7" t="s">
        <v>31</v>
      </c>
      <c r="C41" s="7" t="s">
        <v>38</v>
      </c>
      <c r="D41" s="7" t="s">
        <v>39</v>
      </c>
      <c r="E41" s="32">
        <v>3799.1</v>
      </c>
      <c r="F41" s="32">
        <v>3799.1</v>
      </c>
      <c r="G41" s="56">
        <v>3799.1</v>
      </c>
    </row>
    <row r="42" spans="1:7" s="55" customFormat="1" ht="93" customHeight="1" outlineLevel="2" x14ac:dyDescent="0.25">
      <c r="A42" s="48" t="s">
        <v>262</v>
      </c>
      <c r="B42" s="7" t="s">
        <v>31</v>
      </c>
      <c r="C42" s="7" t="s">
        <v>248</v>
      </c>
      <c r="D42" s="7"/>
      <c r="E42" s="32">
        <f>E43+E44</f>
        <v>0</v>
      </c>
      <c r="F42" s="32">
        <f>F43+F44</f>
        <v>1358.5</v>
      </c>
      <c r="G42" s="32">
        <f>G43+G44</f>
        <v>1282.5999999999999</v>
      </c>
    </row>
    <row r="43" spans="1:7" s="55" customFormat="1" ht="75" customHeight="1" outlineLevel="2" x14ac:dyDescent="0.25">
      <c r="A43" s="48" t="s">
        <v>13</v>
      </c>
      <c r="B43" s="7" t="s">
        <v>31</v>
      </c>
      <c r="C43" s="7" t="s">
        <v>248</v>
      </c>
      <c r="D43" s="7" t="s">
        <v>39</v>
      </c>
      <c r="E43" s="32">
        <v>0</v>
      </c>
      <c r="F43" s="32">
        <v>1282.5999999999999</v>
      </c>
      <c r="G43" s="56">
        <v>1282.5999999999999</v>
      </c>
    </row>
    <row r="44" spans="1:7" s="55" customFormat="1" ht="30" customHeight="1" outlineLevel="2" x14ac:dyDescent="0.25">
      <c r="A44" s="48" t="s">
        <v>229</v>
      </c>
      <c r="B44" s="7" t="s">
        <v>31</v>
      </c>
      <c r="C44" s="7" t="s">
        <v>248</v>
      </c>
      <c r="D44" s="7" t="s">
        <v>40</v>
      </c>
      <c r="E44" s="32">
        <v>0</v>
      </c>
      <c r="F44" s="32">
        <v>75.900000000000006</v>
      </c>
      <c r="G44" s="56">
        <v>0</v>
      </c>
    </row>
    <row r="45" spans="1:7" s="55" customFormat="1" ht="45" customHeight="1" outlineLevel="2" x14ac:dyDescent="0.25">
      <c r="A45" s="48" t="s">
        <v>260</v>
      </c>
      <c r="B45" s="7" t="s">
        <v>31</v>
      </c>
      <c r="C45" s="58" t="s">
        <v>41</v>
      </c>
      <c r="D45" s="10"/>
      <c r="E45" s="32">
        <f>E46+E47</f>
        <v>5401.8</v>
      </c>
      <c r="F45" s="32">
        <f>F46+F47</f>
        <v>5401.8</v>
      </c>
      <c r="G45" s="32">
        <f>G46+G47</f>
        <v>5401.8</v>
      </c>
    </row>
    <row r="46" spans="1:7" s="55" customFormat="1" ht="75" customHeight="1" outlineLevel="2" x14ac:dyDescent="0.25">
      <c r="A46" s="48" t="s">
        <v>13</v>
      </c>
      <c r="B46" s="7" t="s">
        <v>31</v>
      </c>
      <c r="C46" s="58" t="s">
        <v>41</v>
      </c>
      <c r="D46" s="10">
        <v>100</v>
      </c>
      <c r="E46" s="32">
        <v>4941</v>
      </c>
      <c r="F46" s="32">
        <v>4990.4000000000005</v>
      </c>
      <c r="G46" s="56">
        <v>5190</v>
      </c>
    </row>
    <row r="47" spans="1:7" s="55" customFormat="1" ht="30" customHeight="1" outlineLevel="2" x14ac:dyDescent="0.25">
      <c r="A47" s="48" t="s">
        <v>229</v>
      </c>
      <c r="B47" s="7" t="s">
        <v>31</v>
      </c>
      <c r="C47" s="58" t="s">
        <v>41</v>
      </c>
      <c r="D47" s="10">
        <v>200</v>
      </c>
      <c r="E47" s="32">
        <v>460.8</v>
      </c>
      <c r="F47" s="32">
        <v>411.4</v>
      </c>
      <c r="G47" s="56">
        <v>211.79999999999995</v>
      </c>
    </row>
    <row r="48" spans="1:7" s="55" customFormat="1" ht="15" customHeight="1" outlineLevel="1" x14ac:dyDescent="0.25">
      <c r="A48" s="59" t="s">
        <v>42</v>
      </c>
      <c r="B48" s="60" t="s">
        <v>43</v>
      </c>
      <c r="C48" s="61"/>
      <c r="D48" s="10"/>
      <c r="E48" s="32">
        <f t="shared" ref="E48:G51" si="2">E49</f>
        <v>29</v>
      </c>
      <c r="F48" s="32">
        <f t="shared" si="2"/>
        <v>30.2</v>
      </c>
      <c r="G48" s="32">
        <f t="shared" si="2"/>
        <v>610</v>
      </c>
    </row>
    <row r="49" spans="1:7" s="55" customFormat="1" ht="15" customHeight="1" outlineLevel="2" x14ac:dyDescent="0.25">
      <c r="A49" s="48" t="s">
        <v>9</v>
      </c>
      <c r="B49" s="60" t="s">
        <v>43</v>
      </c>
      <c r="C49" s="7" t="s">
        <v>10</v>
      </c>
      <c r="D49" s="10"/>
      <c r="E49" s="32">
        <f t="shared" si="2"/>
        <v>29</v>
      </c>
      <c r="F49" s="32">
        <f t="shared" si="2"/>
        <v>30.2</v>
      </c>
      <c r="G49" s="32">
        <f t="shared" si="2"/>
        <v>610</v>
      </c>
    </row>
    <row r="50" spans="1:7" s="55" customFormat="1" ht="30" customHeight="1" outlineLevel="2" x14ac:dyDescent="0.25">
      <c r="A50" s="62" t="s">
        <v>35</v>
      </c>
      <c r="B50" s="60" t="s">
        <v>43</v>
      </c>
      <c r="C50" s="60" t="s">
        <v>36</v>
      </c>
      <c r="D50" s="10"/>
      <c r="E50" s="32">
        <f t="shared" si="2"/>
        <v>29</v>
      </c>
      <c r="F50" s="32">
        <f t="shared" si="2"/>
        <v>30.2</v>
      </c>
      <c r="G50" s="32">
        <f t="shared" si="2"/>
        <v>610</v>
      </c>
    </row>
    <row r="51" spans="1:7" s="55" customFormat="1" ht="60" customHeight="1" outlineLevel="2" x14ac:dyDescent="0.25">
      <c r="A51" s="57" t="s">
        <v>261</v>
      </c>
      <c r="B51" s="60" t="s">
        <v>43</v>
      </c>
      <c r="C51" s="61" t="s">
        <v>44</v>
      </c>
      <c r="D51" s="10"/>
      <c r="E51" s="32">
        <f>E52</f>
        <v>29</v>
      </c>
      <c r="F51" s="32">
        <f t="shared" si="2"/>
        <v>30.2</v>
      </c>
      <c r="G51" s="32">
        <f t="shared" si="2"/>
        <v>610</v>
      </c>
    </row>
    <row r="52" spans="1:7" s="55" customFormat="1" ht="36.75" customHeight="1" outlineLevel="2" x14ac:dyDescent="0.25">
      <c r="A52" s="57" t="s">
        <v>45</v>
      </c>
      <c r="B52" s="60" t="s">
        <v>43</v>
      </c>
      <c r="C52" s="61" t="s">
        <v>44</v>
      </c>
      <c r="D52" s="10">
        <v>600</v>
      </c>
      <c r="E52" s="32">
        <v>29</v>
      </c>
      <c r="F52" s="32">
        <v>30.2</v>
      </c>
      <c r="G52" s="56">
        <v>610</v>
      </c>
    </row>
    <row r="53" spans="1:7" ht="45" customHeight="1" outlineLevel="1" x14ac:dyDescent="0.25">
      <c r="A53" s="39" t="s">
        <v>140</v>
      </c>
      <c r="B53" s="7" t="s">
        <v>141</v>
      </c>
      <c r="C53" s="7"/>
      <c r="D53" s="10"/>
      <c r="E53" s="32">
        <f t="shared" ref="E53:G54" si="3">E54</f>
        <v>90110.400000000009</v>
      </c>
      <c r="F53" s="32">
        <f t="shared" si="3"/>
        <v>89461.8</v>
      </c>
      <c r="G53" s="32">
        <f t="shared" si="3"/>
        <v>92591.900000000009</v>
      </c>
    </row>
    <row r="54" spans="1:7" ht="15.75" customHeight="1" outlineLevel="2" x14ac:dyDescent="0.25">
      <c r="A54" s="39" t="s">
        <v>9</v>
      </c>
      <c r="B54" s="7" t="s">
        <v>141</v>
      </c>
      <c r="C54" s="7" t="s">
        <v>10</v>
      </c>
      <c r="D54" s="10"/>
      <c r="E54" s="32">
        <f t="shared" si="3"/>
        <v>90110.400000000009</v>
      </c>
      <c r="F54" s="32">
        <f t="shared" si="3"/>
        <v>89461.8</v>
      </c>
      <c r="G54" s="32">
        <f t="shared" si="3"/>
        <v>92591.900000000009</v>
      </c>
    </row>
    <row r="55" spans="1:7" ht="45" customHeight="1" outlineLevel="2" x14ac:dyDescent="0.25">
      <c r="A55" s="38" t="s">
        <v>32</v>
      </c>
      <c r="B55" s="7" t="s">
        <v>141</v>
      </c>
      <c r="C55" s="7" t="s">
        <v>33</v>
      </c>
      <c r="D55" s="10"/>
      <c r="E55" s="32">
        <f>E56+E57+E58+E59</f>
        <v>90110.400000000009</v>
      </c>
      <c r="F55" s="32">
        <f>F56+F57+F58+F59</f>
        <v>89461.8</v>
      </c>
      <c r="G55" s="32">
        <f>G56+G57+G58+G59</f>
        <v>92591.900000000009</v>
      </c>
    </row>
    <row r="56" spans="1:7" ht="75" customHeight="1" outlineLevel="2" x14ac:dyDescent="0.25">
      <c r="A56" s="39" t="s">
        <v>13</v>
      </c>
      <c r="B56" s="7" t="s">
        <v>141</v>
      </c>
      <c r="C56" s="7" t="s">
        <v>33</v>
      </c>
      <c r="D56" s="10">
        <v>100</v>
      </c>
      <c r="E56" s="32">
        <f>84571.6-11.5+11.5</f>
        <v>84571.6</v>
      </c>
      <c r="F56" s="32">
        <v>84274</v>
      </c>
      <c r="G56" s="4">
        <v>87645.1</v>
      </c>
    </row>
    <row r="57" spans="1:7" ht="30" customHeight="1" outlineLevel="2" x14ac:dyDescent="0.25">
      <c r="A57" s="39" t="s">
        <v>229</v>
      </c>
      <c r="B57" s="7" t="s">
        <v>141</v>
      </c>
      <c r="C57" s="7" t="s">
        <v>33</v>
      </c>
      <c r="D57" s="10">
        <v>200</v>
      </c>
      <c r="E57" s="32">
        <f>4642.1+198.7+93.5</f>
        <v>4934.3</v>
      </c>
      <c r="F57" s="32">
        <v>5092.2</v>
      </c>
      <c r="G57" s="4">
        <v>4864.5</v>
      </c>
    </row>
    <row r="58" spans="1:7" ht="30" customHeight="1" outlineLevel="2" x14ac:dyDescent="0.25">
      <c r="A58" s="48" t="s">
        <v>20</v>
      </c>
      <c r="B58" s="7" t="s">
        <v>141</v>
      </c>
      <c r="C58" s="7" t="s">
        <v>33</v>
      </c>
      <c r="D58" s="10">
        <v>300</v>
      </c>
      <c r="E58" s="32">
        <v>506.29999999999995</v>
      </c>
      <c r="F58" s="32">
        <v>0</v>
      </c>
      <c r="G58" s="4">
        <v>0</v>
      </c>
    </row>
    <row r="59" spans="1:7" ht="15.75" customHeight="1" outlineLevel="2" x14ac:dyDescent="0.25">
      <c r="A59" s="38" t="s">
        <v>34</v>
      </c>
      <c r="B59" s="7" t="s">
        <v>141</v>
      </c>
      <c r="C59" s="7" t="s">
        <v>33</v>
      </c>
      <c r="D59" s="10">
        <v>800</v>
      </c>
      <c r="E59" s="32">
        <f>86.7+11.5</f>
        <v>98.2</v>
      </c>
      <c r="F59" s="32">
        <v>95.6</v>
      </c>
      <c r="G59" s="4">
        <v>82.300000000000011</v>
      </c>
    </row>
    <row r="60" spans="1:7" s="55" customFormat="1" ht="21.75" customHeight="1" outlineLevel="1" x14ac:dyDescent="0.25">
      <c r="A60" s="39" t="s">
        <v>580</v>
      </c>
      <c r="B60" s="60" t="s">
        <v>582</v>
      </c>
      <c r="C60" s="61"/>
      <c r="D60" s="10"/>
      <c r="E60" s="32">
        <f>E61</f>
        <v>36859.599999999999</v>
      </c>
      <c r="F60" s="32">
        <f t="shared" ref="F60:G64" si="4">F61</f>
        <v>0</v>
      </c>
      <c r="G60" s="32">
        <f t="shared" si="4"/>
        <v>0</v>
      </c>
    </row>
    <row r="61" spans="1:7" s="55" customFormat="1" ht="14.25" customHeight="1" outlineLevel="2" x14ac:dyDescent="0.25">
      <c r="A61" s="48" t="s">
        <v>9</v>
      </c>
      <c r="B61" s="60" t="s">
        <v>582</v>
      </c>
      <c r="C61" s="63" t="s">
        <v>10</v>
      </c>
      <c r="D61" s="10"/>
      <c r="E61" s="32">
        <f>E64+E62</f>
        <v>36859.599999999999</v>
      </c>
      <c r="F61" s="32">
        <f>F64+F62</f>
        <v>0</v>
      </c>
      <c r="G61" s="32">
        <f>G64+G62</f>
        <v>0</v>
      </c>
    </row>
    <row r="62" spans="1:7" s="55" customFormat="1" ht="14.25" customHeight="1" outlineLevel="2" x14ac:dyDescent="0.25">
      <c r="A62" s="48" t="s">
        <v>638</v>
      </c>
      <c r="B62" s="60" t="s">
        <v>582</v>
      </c>
      <c r="C62" s="100" t="s">
        <v>639</v>
      </c>
      <c r="D62" s="10"/>
      <c r="E62" s="32">
        <f>+E63</f>
        <v>36780.400000000001</v>
      </c>
      <c r="F62" s="32">
        <f>+F63</f>
        <v>0</v>
      </c>
      <c r="G62" s="32">
        <f>+G63</f>
        <v>0</v>
      </c>
    </row>
    <row r="63" spans="1:7" s="55" customFormat="1" ht="14.25" customHeight="1" outlineLevel="2" x14ac:dyDescent="0.25">
      <c r="A63" s="38" t="s">
        <v>34</v>
      </c>
      <c r="B63" s="60" t="s">
        <v>582</v>
      </c>
      <c r="C63" s="100" t="s">
        <v>639</v>
      </c>
      <c r="D63" s="10">
        <v>800</v>
      </c>
      <c r="E63" s="32">
        <v>36780.400000000001</v>
      </c>
      <c r="F63" s="32"/>
      <c r="G63" s="32"/>
    </row>
    <row r="64" spans="1:7" s="55" customFormat="1" ht="36.75" customHeight="1" outlineLevel="2" x14ac:dyDescent="0.25">
      <c r="A64" s="57" t="s">
        <v>581</v>
      </c>
      <c r="B64" s="60" t="s">
        <v>582</v>
      </c>
      <c r="C64" s="111" t="s">
        <v>583</v>
      </c>
      <c r="D64" s="10"/>
      <c r="E64" s="32">
        <f>E65</f>
        <v>79.2</v>
      </c>
      <c r="F64" s="32">
        <f t="shared" si="4"/>
        <v>0</v>
      </c>
      <c r="G64" s="32">
        <f t="shared" si="4"/>
        <v>0</v>
      </c>
    </row>
    <row r="65" spans="1:7" s="55" customFormat="1" ht="36.75" customHeight="1" outlineLevel="2" x14ac:dyDescent="0.25">
      <c r="A65" s="48" t="s">
        <v>229</v>
      </c>
      <c r="B65" s="60" t="s">
        <v>582</v>
      </c>
      <c r="C65" s="111" t="s">
        <v>583</v>
      </c>
      <c r="D65" s="10">
        <v>200</v>
      </c>
      <c r="E65" s="32">
        <f>81.2-2</f>
        <v>79.2</v>
      </c>
      <c r="F65" s="32">
        <v>0</v>
      </c>
      <c r="G65" s="56">
        <v>0</v>
      </c>
    </row>
    <row r="66" spans="1:7" ht="15.75" customHeight="1" outlineLevel="1" x14ac:dyDescent="0.25">
      <c r="A66" s="39" t="s">
        <v>142</v>
      </c>
      <c r="B66" s="7" t="s">
        <v>143</v>
      </c>
      <c r="C66" s="7"/>
      <c r="D66" s="10"/>
      <c r="E66" s="32">
        <f>E67</f>
        <v>90393.099999999977</v>
      </c>
      <c r="F66" s="32">
        <f t="shared" ref="F66:G68" si="5">F67</f>
        <v>41411</v>
      </c>
      <c r="G66" s="32">
        <f t="shared" si="5"/>
        <v>41411</v>
      </c>
    </row>
    <row r="67" spans="1:7" ht="15.75" customHeight="1" outlineLevel="2" x14ac:dyDescent="0.25">
      <c r="A67" s="39" t="s">
        <v>9</v>
      </c>
      <c r="B67" s="7" t="s">
        <v>143</v>
      </c>
      <c r="C67" s="7" t="s">
        <v>10</v>
      </c>
      <c r="D67" s="10"/>
      <c r="E67" s="32">
        <f>E68</f>
        <v>90393.099999999977</v>
      </c>
      <c r="F67" s="32">
        <f t="shared" si="5"/>
        <v>41411</v>
      </c>
      <c r="G67" s="32">
        <f t="shared" si="5"/>
        <v>41411</v>
      </c>
    </row>
    <row r="68" spans="1:7" ht="30" customHeight="1" outlineLevel="2" x14ac:dyDescent="0.25">
      <c r="A68" s="39" t="s">
        <v>144</v>
      </c>
      <c r="B68" s="7" t="s">
        <v>143</v>
      </c>
      <c r="C68" s="7" t="s">
        <v>145</v>
      </c>
      <c r="D68" s="10"/>
      <c r="E68" s="32">
        <f>E69</f>
        <v>90393.099999999977</v>
      </c>
      <c r="F68" s="32">
        <f t="shared" si="5"/>
        <v>41411</v>
      </c>
      <c r="G68" s="32">
        <f t="shared" si="5"/>
        <v>41411</v>
      </c>
    </row>
    <row r="69" spans="1:7" ht="15.75" customHeight="1" outlineLevel="2" x14ac:dyDescent="0.25">
      <c r="A69" s="38" t="s">
        <v>34</v>
      </c>
      <c r="B69" s="7" t="s">
        <v>143</v>
      </c>
      <c r="C69" s="7" t="s">
        <v>145</v>
      </c>
      <c r="D69" s="10">
        <v>800</v>
      </c>
      <c r="E69" s="32">
        <f>102532.7-656.3-1000-530-4186.5-3408.6-1413.5-352.1-592.6</f>
        <v>90393.099999999977</v>
      </c>
      <c r="F69" s="32">
        <v>41411</v>
      </c>
      <c r="G69" s="4">
        <v>41411</v>
      </c>
    </row>
    <row r="70" spans="1:7" ht="15" customHeight="1" outlineLevel="1" x14ac:dyDescent="0.25">
      <c r="A70" s="48" t="s">
        <v>23</v>
      </c>
      <c r="B70" s="7" t="s">
        <v>24</v>
      </c>
      <c r="C70" s="7"/>
      <c r="D70" s="10"/>
      <c r="E70" s="32">
        <f>E71+E91+E102</f>
        <v>329378.3</v>
      </c>
      <c r="F70" s="32">
        <f>F71+F91+F102</f>
        <v>307973.89999999997</v>
      </c>
      <c r="G70" s="32">
        <f>G71+G91+G102</f>
        <v>311368.29999999993</v>
      </c>
    </row>
    <row r="71" spans="1:7" ht="15" customHeight="1" outlineLevel="2" x14ac:dyDescent="0.25">
      <c r="A71" s="48" t="s">
        <v>9</v>
      </c>
      <c r="B71" s="7" t="s">
        <v>24</v>
      </c>
      <c r="C71" s="7" t="s">
        <v>10</v>
      </c>
      <c r="D71" s="10"/>
      <c r="E71" s="32">
        <f>E72+E74+E78+E89+E82+E85+E87</f>
        <v>235432.09999999998</v>
      </c>
      <c r="F71" s="32">
        <f t="shared" ref="F71:G71" si="6">F72+F74+F78+F89+F82+F85+F87</f>
        <v>214666.3</v>
      </c>
      <c r="G71" s="32">
        <f t="shared" si="6"/>
        <v>215113.09999999995</v>
      </c>
    </row>
    <row r="72" spans="1:7" ht="15" customHeight="1" outlineLevel="2" x14ac:dyDescent="0.25">
      <c r="A72" s="48" t="s">
        <v>279</v>
      </c>
      <c r="B72" s="7" t="s">
        <v>24</v>
      </c>
      <c r="C72" s="7" t="s">
        <v>280</v>
      </c>
      <c r="D72" s="10"/>
      <c r="E72" s="32">
        <f>E73</f>
        <v>10</v>
      </c>
      <c r="F72" s="32">
        <f>F73</f>
        <v>9.3000000000000007</v>
      </c>
      <c r="G72" s="32">
        <f>G73</f>
        <v>5.9</v>
      </c>
    </row>
    <row r="73" spans="1:7" ht="30" customHeight="1" outlineLevel="2" x14ac:dyDescent="0.25">
      <c r="A73" s="48" t="s">
        <v>20</v>
      </c>
      <c r="B73" s="7" t="s">
        <v>24</v>
      </c>
      <c r="C73" s="7" t="s">
        <v>280</v>
      </c>
      <c r="D73" s="10">
        <v>300</v>
      </c>
      <c r="E73" s="32">
        <v>10</v>
      </c>
      <c r="F73" s="32">
        <v>9.3000000000000007</v>
      </c>
      <c r="G73" s="56">
        <v>5.9</v>
      </c>
    </row>
    <row r="74" spans="1:7" ht="45" customHeight="1" outlineLevel="2" x14ac:dyDescent="0.25">
      <c r="A74" s="57" t="s">
        <v>278</v>
      </c>
      <c r="B74" s="7" t="s">
        <v>24</v>
      </c>
      <c r="C74" s="7" t="s">
        <v>52</v>
      </c>
      <c r="D74" s="10"/>
      <c r="E74" s="32">
        <f>E75+E76+E77</f>
        <v>206919.7</v>
      </c>
      <c r="F74" s="32">
        <f>F75+F76+F77</f>
        <v>208022.8</v>
      </c>
      <c r="G74" s="32">
        <f>G75+G76+G77</f>
        <v>209793.89999999997</v>
      </c>
    </row>
    <row r="75" spans="1:7" ht="75" customHeight="1" outlineLevel="2" x14ac:dyDescent="0.25">
      <c r="A75" s="48" t="s">
        <v>13</v>
      </c>
      <c r="B75" s="7" t="s">
        <v>24</v>
      </c>
      <c r="C75" s="7" t="s">
        <v>52</v>
      </c>
      <c r="D75" s="10">
        <v>100</v>
      </c>
      <c r="E75" s="32">
        <v>154078.20000000001</v>
      </c>
      <c r="F75" s="32">
        <v>160241.29999999999</v>
      </c>
      <c r="G75" s="56">
        <v>166650.9</v>
      </c>
    </row>
    <row r="76" spans="1:7" ht="30" customHeight="1" outlineLevel="2" x14ac:dyDescent="0.25">
      <c r="A76" s="48" t="s">
        <v>229</v>
      </c>
      <c r="B76" s="7" t="s">
        <v>24</v>
      </c>
      <c r="C76" s="7" t="s">
        <v>52</v>
      </c>
      <c r="D76" s="10">
        <v>200</v>
      </c>
      <c r="E76" s="32">
        <f>45507.6+803.7+2+3658.5-0.1</f>
        <v>49971.7</v>
      </c>
      <c r="F76" s="32">
        <v>44911.8</v>
      </c>
      <c r="G76" s="56">
        <v>40273.199999999997</v>
      </c>
    </row>
    <row r="77" spans="1:7" ht="15" customHeight="1" outlineLevel="2" x14ac:dyDescent="0.25">
      <c r="A77" s="57" t="s">
        <v>34</v>
      </c>
      <c r="B77" s="7" t="s">
        <v>24</v>
      </c>
      <c r="C77" s="7" t="s">
        <v>52</v>
      </c>
      <c r="D77" s="10">
        <v>800</v>
      </c>
      <c r="E77" s="32">
        <v>2869.8</v>
      </c>
      <c r="F77" s="32">
        <v>2869.7</v>
      </c>
      <c r="G77" s="56">
        <v>2869.8</v>
      </c>
    </row>
    <row r="78" spans="1:7" s="55" customFormat="1" ht="45" customHeight="1" outlineLevel="2" x14ac:dyDescent="0.25">
      <c r="A78" s="48" t="s">
        <v>53</v>
      </c>
      <c r="B78" s="7" t="s">
        <v>24</v>
      </c>
      <c r="C78" s="7" t="s">
        <v>54</v>
      </c>
      <c r="D78" s="10"/>
      <c r="E78" s="32">
        <f>E81+E79+E80</f>
        <v>26022.400000000001</v>
      </c>
      <c r="F78" s="32">
        <f>F81+F79+F80</f>
        <v>5745.7</v>
      </c>
      <c r="G78" s="32">
        <f>G81+G79+G80</f>
        <v>4585.7999999999993</v>
      </c>
    </row>
    <row r="79" spans="1:7" s="55" customFormat="1" ht="45" customHeight="1" outlineLevel="2" x14ac:dyDescent="0.25">
      <c r="A79" s="48" t="s">
        <v>229</v>
      </c>
      <c r="B79" s="7" t="s">
        <v>24</v>
      </c>
      <c r="C79" s="7" t="s">
        <v>54</v>
      </c>
      <c r="D79" s="10">
        <v>200</v>
      </c>
      <c r="E79" s="32">
        <f>10104.5+5000</f>
        <v>15104.5</v>
      </c>
      <c r="F79" s="32">
        <v>0</v>
      </c>
      <c r="G79" s="32">
        <v>0</v>
      </c>
    </row>
    <row r="80" spans="1:7" s="55" customFormat="1" ht="45" customHeight="1" outlineLevel="2" x14ac:dyDescent="0.25">
      <c r="A80" s="108" t="s">
        <v>65</v>
      </c>
      <c r="B80" s="7" t="s">
        <v>24</v>
      </c>
      <c r="C80" s="7" t="s">
        <v>54</v>
      </c>
      <c r="D80" s="10">
        <v>400</v>
      </c>
      <c r="E80" s="32">
        <v>5480</v>
      </c>
      <c r="F80" s="32"/>
      <c r="G80" s="32"/>
    </row>
    <row r="81" spans="1:7" s="55" customFormat="1" ht="15" customHeight="1" outlineLevel="2" x14ac:dyDescent="0.25">
      <c r="A81" s="57" t="s">
        <v>34</v>
      </c>
      <c r="B81" s="7" t="s">
        <v>24</v>
      </c>
      <c r="C81" s="7" t="s">
        <v>54</v>
      </c>
      <c r="D81" s="10">
        <v>800</v>
      </c>
      <c r="E81" s="32">
        <f>11678.1+5.1-765.3-5480</f>
        <v>5437.9000000000015</v>
      </c>
      <c r="F81" s="32">
        <v>5745.7</v>
      </c>
      <c r="G81" s="56">
        <v>4585.7999999999993</v>
      </c>
    </row>
    <row r="82" spans="1:7" s="55" customFormat="1" ht="15" customHeight="1" outlineLevel="2" x14ac:dyDescent="0.25">
      <c r="A82" s="57" t="s">
        <v>584</v>
      </c>
      <c r="B82" s="7" t="s">
        <v>24</v>
      </c>
      <c r="C82" s="7" t="s">
        <v>586</v>
      </c>
      <c r="D82" s="10"/>
      <c r="E82" s="32">
        <f>E83+E84</f>
        <v>105</v>
      </c>
      <c r="F82" s="32">
        <f t="shared" ref="F82:G82" si="7">F83</f>
        <v>0</v>
      </c>
      <c r="G82" s="32">
        <f t="shared" si="7"/>
        <v>0</v>
      </c>
    </row>
    <row r="83" spans="1:7" s="55" customFormat="1" ht="15" customHeight="1" outlineLevel="2" x14ac:dyDescent="0.25">
      <c r="A83" s="48" t="s">
        <v>229</v>
      </c>
      <c r="B83" s="7" t="s">
        <v>24</v>
      </c>
      <c r="C83" s="7" t="s">
        <v>586</v>
      </c>
      <c r="D83" s="10">
        <v>200</v>
      </c>
      <c r="E83" s="32">
        <f>75-35</f>
        <v>40</v>
      </c>
      <c r="F83" s="32">
        <v>0</v>
      </c>
      <c r="G83" s="56">
        <v>0</v>
      </c>
    </row>
    <row r="84" spans="1:7" s="55" customFormat="1" ht="15" customHeight="1" outlineLevel="2" x14ac:dyDescent="0.25">
      <c r="A84" s="102" t="s">
        <v>34</v>
      </c>
      <c r="B84" s="7" t="s">
        <v>24</v>
      </c>
      <c r="C84" s="7" t="s">
        <v>586</v>
      </c>
      <c r="D84" s="10">
        <v>800</v>
      </c>
      <c r="E84" s="32">
        <v>65</v>
      </c>
      <c r="F84" s="32"/>
      <c r="G84" s="56"/>
    </row>
    <row r="85" spans="1:7" s="55" customFormat="1" ht="15" customHeight="1" outlineLevel="2" x14ac:dyDescent="0.25">
      <c r="A85" s="57" t="s">
        <v>585</v>
      </c>
      <c r="B85" s="7" t="s">
        <v>24</v>
      </c>
      <c r="C85" s="7" t="s">
        <v>587</v>
      </c>
      <c r="D85" s="10"/>
      <c r="E85" s="32">
        <f>E86</f>
        <v>1095.3</v>
      </c>
      <c r="F85" s="32">
        <f t="shared" ref="F85:G85" si="8">F86</f>
        <v>0</v>
      </c>
      <c r="G85" s="32">
        <f t="shared" si="8"/>
        <v>0</v>
      </c>
    </row>
    <row r="86" spans="1:7" s="55" customFormat="1" ht="15" customHeight="1" outlineLevel="2" x14ac:dyDescent="0.25">
      <c r="A86" s="57" t="s">
        <v>34</v>
      </c>
      <c r="B86" s="7" t="s">
        <v>24</v>
      </c>
      <c r="C86" s="7" t="s">
        <v>587</v>
      </c>
      <c r="D86" s="10">
        <v>800</v>
      </c>
      <c r="E86" s="32">
        <f>360+735.3</f>
        <v>1095.3</v>
      </c>
      <c r="F86" s="32">
        <v>0</v>
      </c>
      <c r="G86" s="56">
        <v>0</v>
      </c>
    </row>
    <row r="87" spans="1:7" s="55" customFormat="1" ht="45" outlineLevel="2" x14ac:dyDescent="0.25">
      <c r="A87" s="38" t="s">
        <v>525</v>
      </c>
      <c r="B87" s="7" t="s">
        <v>24</v>
      </c>
      <c r="C87" s="7" t="s">
        <v>526</v>
      </c>
      <c r="D87" s="10"/>
      <c r="E87" s="32">
        <f>E88</f>
        <v>287.39999999999998</v>
      </c>
      <c r="F87" s="32">
        <f t="shared" ref="F87:G87" si="9">F88</f>
        <v>287.39999999999998</v>
      </c>
      <c r="G87" s="32">
        <f t="shared" si="9"/>
        <v>287.39999999999998</v>
      </c>
    </row>
    <row r="88" spans="1:7" s="55" customFormat="1" ht="30" outlineLevel="2" x14ac:dyDescent="0.25">
      <c r="A88" s="39" t="s">
        <v>20</v>
      </c>
      <c r="B88" s="7" t="s">
        <v>24</v>
      </c>
      <c r="C88" s="7" t="s">
        <v>526</v>
      </c>
      <c r="D88" s="10">
        <v>300</v>
      </c>
      <c r="E88" s="32">
        <v>287.39999999999998</v>
      </c>
      <c r="F88" s="32">
        <v>287.39999999999998</v>
      </c>
      <c r="G88" s="32">
        <v>287.39999999999998</v>
      </c>
    </row>
    <row r="89" spans="1:7" ht="45" customHeight="1" outlineLevel="2" x14ac:dyDescent="0.25">
      <c r="A89" s="39" t="s">
        <v>25</v>
      </c>
      <c r="B89" s="7" t="s">
        <v>24</v>
      </c>
      <c r="C89" s="7" t="s">
        <v>26</v>
      </c>
      <c r="D89" s="10"/>
      <c r="E89" s="32">
        <f>E90</f>
        <v>992.3</v>
      </c>
      <c r="F89" s="32">
        <f>F90</f>
        <v>601.1</v>
      </c>
      <c r="G89" s="32">
        <f>G90</f>
        <v>440.1</v>
      </c>
    </row>
    <row r="90" spans="1:7" ht="30" customHeight="1" outlineLevel="2" x14ac:dyDescent="0.25">
      <c r="A90" s="39" t="s">
        <v>20</v>
      </c>
      <c r="B90" s="7" t="s">
        <v>24</v>
      </c>
      <c r="C90" s="7" t="s">
        <v>26</v>
      </c>
      <c r="D90" s="10">
        <v>300</v>
      </c>
      <c r="E90" s="32">
        <f>492.7+245.1+115+139.5</f>
        <v>992.3</v>
      </c>
      <c r="F90" s="32">
        <v>601.1</v>
      </c>
      <c r="G90" s="4">
        <v>440.1</v>
      </c>
    </row>
    <row r="91" spans="1:7" ht="45" customHeight="1" outlineLevel="2" x14ac:dyDescent="0.25">
      <c r="A91" s="50" t="s">
        <v>138</v>
      </c>
      <c r="B91" s="8" t="s">
        <v>24</v>
      </c>
      <c r="C91" s="8" t="s">
        <v>139</v>
      </c>
      <c r="D91" s="10"/>
      <c r="E91" s="32">
        <f>E92</f>
        <v>93667.700000000012</v>
      </c>
      <c r="F91" s="32">
        <f>F92</f>
        <v>93137</v>
      </c>
      <c r="G91" s="32">
        <f>G92</f>
        <v>96148.7</v>
      </c>
    </row>
    <row r="92" spans="1:7" ht="60" customHeight="1" outlineLevel="2" x14ac:dyDescent="0.25">
      <c r="A92" s="50" t="s">
        <v>210</v>
      </c>
      <c r="B92" s="8" t="s">
        <v>24</v>
      </c>
      <c r="C92" s="8" t="s">
        <v>211</v>
      </c>
      <c r="D92" s="10"/>
      <c r="E92" s="32">
        <f>E93+E97</f>
        <v>93667.700000000012</v>
      </c>
      <c r="F92" s="32">
        <f>F93+F97</f>
        <v>93137</v>
      </c>
      <c r="G92" s="32">
        <f>G93+G97</f>
        <v>96148.7</v>
      </c>
    </row>
    <row r="93" spans="1:7" ht="60" customHeight="1" outlineLevel="2" x14ac:dyDescent="0.25">
      <c r="A93" s="50" t="s">
        <v>212</v>
      </c>
      <c r="B93" s="8" t="s">
        <v>24</v>
      </c>
      <c r="C93" s="8" t="s">
        <v>213</v>
      </c>
      <c r="D93" s="10"/>
      <c r="E93" s="32">
        <f>E94</f>
        <v>35762.200000000004</v>
      </c>
      <c r="F93" s="32">
        <f>F94</f>
        <v>36707.5</v>
      </c>
      <c r="G93" s="32">
        <f>G94</f>
        <v>37749.9</v>
      </c>
    </row>
    <row r="94" spans="1:7" ht="45" customHeight="1" outlineLevel="2" x14ac:dyDescent="0.25">
      <c r="A94" s="36" t="s">
        <v>69</v>
      </c>
      <c r="B94" s="8" t="s">
        <v>24</v>
      </c>
      <c r="C94" s="8" t="s">
        <v>214</v>
      </c>
      <c r="D94" s="58"/>
      <c r="E94" s="32">
        <f>E95+E96</f>
        <v>35762.200000000004</v>
      </c>
      <c r="F94" s="32">
        <f>F95+F96</f>
        <v>36707.5</v>
      </c>
      <c r="G94" s="32">
        <f>G95+G96</f>
        <v>37749.9</v>
      </c>
    </row>
    <row r="95" spans="1:7" ht="75" customHeight="1" outlineLevel="2" x14ac:dyDescent="0.25">
      <c r="A95" s="36" t="s">
        <v>215</v>
      </c>
      <c r="B95" s="8" t="s">
        <v>24</v>
      </c>
      <c r="C95" s="8" t="s">
        <v>214</v>
      </c>
      <c r="D95" s="58">
        <v>100</v>
      </c>
      <c r="E95" s="32">
        <v>34718.9</v>
      </c>
      <c r="F95" s="32">
        <v>36107.699999999997</v>
      </c>
      <c r="G95" s="4">
        <v>37551.9</v>
      </c>
    </row>
    <row r="96" spans="1:7" ht="30" customHeight="1" outlineLevel="2" x14ac:dyDescent="0.25">
      <c r="A96" s="36" t="s">
        <v>229</v>
      </c>
      <c r="B96" s="8" t="s">
        <v>24</v>
      </c>
      <c r="C96" s="8" t="s">
        <v>214</v>
      </c>
      <c r="D96" s="58">
        <v>200</v>
      </c>
      <c r="E96" s="32">
        <v>1043.3</v>
      </c>
      <c r="F96" s="32">
        <v>599.79999999999995</v>
      </c>
      <c r="G96" s="4">
        <v>198</v>
      </c>
    </row>
    <row r="97" spans="1:7" ht="60" customHeight="1" outlineLevel="2" x14ac:dyDescent="0.25">
      <c r="A97" s="38" t="s">
        <v>230</v>
      </c>
      <c r="B97" s="8" t="s">
        <v>24</v>
      </c>
      <c r="C97" s="8" t="s">
        <v>231</v>
      </c>
      <c r="D97" s="58"/>
      <c r="E97" s="32">
        <f>E98</f>
        <v>57905.500000000007</v>
      </c>
      <c r="F97" s="32">
        <f>F98</f>
        <v>56429.499999999993</v>
      </c>
      <c r="G97" s="32">
        <f>G98</f>
        <v>58398.799999999996</v>
      </c>
    </row>
    <row r="98" spans="1:7" ht="45" customHeight="1" outlineLevel="2" x14ac:dyDescent="0.25">
      <c r="A98" s="38" t="s">
        <v>32</v>
      </c>
      <c r="B98" s="8" t="s">
        <v>24</v>
      </c>
      <c r="C98" s="8" t="s">
        <v>232</v>
      </c>
      <c r="D98" s="58"/>
      <c r="E98" s="32">
        <f>E99+E100+E101</f>
        <v>57905.500000000007</v>
      </c>
      <c r="F98" s="32">
        <f>F99+F100+F101</f>
        <v>56429.499999999993</v>
      </c>
      <c r="G98" s="32">
        <f>G99+G100+G101</f>
        <v>58398.799999999996</v>
      </c>
    </row>
    <row r="99" spans="1:7" ht="75" customHeight="1" outlineLevel="2" x14ac:dyDescent="0.25">
      <c r="A99" s="39" t="s">
        <v>215</v>
      </c>
      <c r="B99" s="8" t="s">
        <v>24</v>
      </c>
      <c r="C99" s="8" t="s">
        <v>232</v>
      </c>
      <c r="D99" s="58">
        <v>100</v>
      </c>
      <c r="E99" s="32">
        <f>54916.9+132.8</f>
        <v>55049.700000000004</v>
      </c>
      <c r="F99" s="32">
        <v>54722.7</v>
      </c>
      <c r="G99" s="4">
        <v>56911.6</v>
      </c>
    </row>
    <row r="100" spans="1:7" ht="30" customHeight="1" outlineLevel="2" x14ac:dyDescent="0.25">
      <c r="A100" s="39" t="s">
        <v>229</v>
      </c>
      <c r="B100" s="8" t="s">
        <v>24</v>
      </c>
      <c r="C100" s="8" t="s">
        <v>232</v>
      </c>
      <c r="D100" s="58">
        <v>200</v>
      </c>
      <c r="E100" s="32">
        <f>1559.4+320+95.6+90.8</f>
        <v>2065.8000000000002</v>
      </c>
      <c r="F100" s="32">
        <v>1476.7</v>
      </c>
      <c r="G100" s="4">
        <v>1257.0999999999999</v>
      </c>
    </row>
    <row r="101" spans="1:7" ht="15" customHeight="1" outlineLevel="2" x14ac:dyDescent="0.25">
      <c r="A101" s="38" t="s">
        <v>34</v>
      </c>
      <c r="B101" s="8" t="s">
        <v>24</v>
      </c>
      <c r="C101" s="8" t="s">
        <v>232</v>
      </c>
      <c r="D101" s="58">
        <v>800</v>
      </c>
      <c r="E101" s="32">
        <f>230.1+559.9</f>
        <v>790</v>
      </c>
      <c r="F101" s="32">
        <v>230.1</v>
      </c>
      <c r="G101" s="4">
        <v>230.1</v>
      </c>
    </row>
    <row r="102" spans="1:7" ht="75" customHeight="1" outlineLevel="2" x14ac:dyDescent="0.25">
      <c r="A102" s="50" t="s">
        <v>115</v>
      </c>
      <c r="B102" s="8" t="s">
        <v>24</v>
      </c>
      <c r="C102" s="8" t="s">
        <v>116</v>
      </c>
      <c r="D102" s="58"/>
      <c r="E102" s="32">
        <f>E103</f>
        <v>278.5</v>
      </c>
      <c r="F102" s="32">
        <f t="shared" ref="F102:G105" si="10">F103</f>
        <v>170.6</v>
      </c>
      <c r="G102" s="32">
        <f t="shared" si="10"/>
        <v>106.5</v>
      </c>
    </row>
    <row r="103" spans="1:7" ht="45" customHeight="1" outlineLevel="2" x14ac:dyDescent="0.25">
      <c r="A103" s="38" t="s">
        <v>216</v>
      </c>
      <c r="B103" s="8" t="s">
        <v>24</v>
      </c>
      <c r="C103" s="8" t="s">
        <v>217</v>
      </c>
      <c r="D103" s="58"/>
      <c r="E103" s="32">
        <f>E104</f>
        <v>278.5</v>
      </c>
      <c r="F103" s="32">
        <f t="shared" si="10"/>
        <v>170.6</v>
      </c>
      <c r="G103" s="32">
        <f t="shared" si="10"/>
        <v>106.5</v>
      </c>
    </row>
    <row r="104" spans="1:7" ht="60" customHeight="1" outlineLevel="2" x14ac:dyDescent="0.25">
      <c r="A104" s="38" t="s">
        <v>218</v>
      </c>
      <c r="B104" s="8" t="s">
        <v>24</v>
      </c>
      <c r="C104" s="8" t="s">
        <v>219</v>
      </c>
      <c r="D104" s="58"/>
      <c r="E104" s="32">
        <f>E105</f>
        <v>278.5</v>
      </c>
      <c r="F104" s="32">
        <f t="shared" si="10"/>
        <v>170.6</v>
      </c>
      <c r="G104" s="32">
        <f t="shared" si="10"/>
        <v>106.5</v>
      </c>
    </row>
    <row r="105" spans="1:7" ht="45" customHeight="1" outlineLevel="2" x14ac:dyDescent="0.25">
      <c r="A105" s="38" t="s">
        <v>220</v>
      </c>
      <c r="B105" s="8" t="s">
        <v>24</v>
      </c>
      <c r="C105" s="8" t="s">
        <v>221</v>
      </c>
      <c r="D105" s="58"/>
      <c r="E105" s="32">
        <f>E106</f>
        <v>278.5</v>
      </c>
      <c r="F105" s="32">
        <f t="shared" si="10"/>
        <v>170.6</v>
      </c>
      <c r="G105" s="32">
        <f t="shared" si="10"/>
        <v>106.5</v>
      </c>
    </row>
    <row r="106" spans="1:7" ht="30" customHeight="1" outlineLevel="2" x14ac:dyDescent="0.25">
      <c r="A106" s="36" t="s">
        <v>229</v>
      </c>
      <c r="B106" s="8" t="s">
        <v>24</v>
      </c>
      <c r="C106" s="8" t="s">
        <v>221</v>
      </c>
      <c r="D106" s="58">
        <v>200</v>
      </c>
      <c r="E106" s="32">
        <f>129.4+149.1</f>
        <v>278.5</v>
      </c>
      <c r="F106" s="32">
        <v>170.6</v>
      </c>
      <c r="G106" s="4">
        <v>106.5</v>
      </c>
    </row>
    <row r="107" spans="1:7" s="13" customFormat="1" ht="28.5" x14ac:dyDescent="0.2">
      <c r="A107" s="37" t="s">
        <v>186</v>
      </c>
      <c r="B107" s="6" t="s">
        <v>187</v>
      </c>
      <c r="C107" s="6"/>
      <c r="D107" s="11"/>
      <c r="E107" s="31">
        <f t="shared" ref="E107:G108" si="11">E108</f>
        <v>162088.29999999999</v>
      </c>
      <c r="F107" s="31">
        <f t="shared" si="11"/>
        <v>158513.20000000001</v>
      </c>
      <c r="G107" s="31">
        <f t="shared" si="11"/>
        <v>158920.6</v>
      </c>
    </row>
    <row r="108" spans="1:7" ht="45" outlineLevel="1" x14ac:dyDescent="0.25">
      <c r="A108" s="38" t="s">
        <v>188</v>
      </c>
      <c r="B108" s="7" t="s">
        <v>189</v>
      </c>
      <c r="C108" s="7"/>
      <c r="D108" s="10"/>
      <c r="E108" s="32">
        <f t="shared" si="11"/>
        <v>162088.29999999999</v>
      </c>
      <c r="F108" s="32">
        <f t="shared" si="11"/>
        <v>158513.20000000001</v>
      </c>
      <c r="G108" s="32">
        <f t="shared" si="11"/>
        <v>158920.6</v>
      </c>
    </row>
    <row r="109" spans="1:7" ht="45" outlineLevel="2" x14ac:dyDescent="0.25">
      <c r="A109" s="38" t="s">
        <v>59</v>
      </c>
      <c r="B109" s="7" t="s">
        <v>189</v>
      </c>
      <c r="C109" s="7" t="s">
        <v>60</v>
      </c>
      <c r="D109" s="10"/>
      <c r="E109" s="32">
        <f>E110+E118+E123+E128</f>
        <v>162088.29999999999</v>
      </c>
      <c r="F109" s="32">
        <f>F110+F118+F123+F128</f>
        <v>158513.20000000001</v>
      </c>
      <c r="G109" s="32">
        <f>G110+G118+G123+G128</f>
        <v>158920.6</v>
      </c>
    </row>
    <row r="110" spans="1:7" ht="30" outlineLevel="2" x14ac:dyDescent="0.25">
      <c r="A110" s="38" t="s">
        <v>154</v>
      </c>
      <c r="B110" s="7" t="s">
        <v>189</v>
      </c>
      <c r="C110" s="7" t="s">
        <v>155</v>
      </c>
      <c r="D110" s="10"/>
      <c r="E110" s="32">
        <f>E111</f>
        <v>62508</v>
      </c>
      <c r="F110" s="32">
        <f>F111</f>
        <v>56431.199999999997</v>
      </c>
      <c r="G110" s="32">
        <f>G111</f>
        <v>56431.199999999997</v>
      </c>
    </row>
    <row r="111" spans="1:7" ht="45" outlineLevel="2" x14ac:dyDescent="0.25">
      <c r="A111" s="38" t="s">
        <v>156</v>
      </c>
      <c r="B111" s="7" t="s">
        <v>189</v>
      </c>
      <c r="C111" s="7" t="s">
        <v>157</v>
      </c>
      <c r="D111" s="10"/>
      <c r="E111" s="32">
        <f>E114+E116+E112</f>
        <v>62508</v>
      </c>
      <c r="F111" s="32">
        <f>F114+F116</f>
        <v>56431.199999999997</v>
      </c>
      <c r="G111" s="32">
        <f>G114+G116</f>
        <v>56431.199999999997</v>
      </c>
    </row>
    <row r="112" spans="1:7" ht="30" outlineLevel="2" x14ac:dyDescent="0.25">
      <c r="A112" s="38" t="s">
        <v>653</v>
      </c>
      <c r="B112" s="7" t="s">
        <v>189</v>
      </c>
      <c r="C112" s="7" t="s">
        <v>654</v>
      </c>
      <c r="D112" s="10"/>
      <c r="E112" s="32">
        <f>+E113</f>
        <v>5076.8</v>
      </c>
      <c r="F112" s="32">
        <f>+F113</f>
        <v>0</v>
      </c>
      <c r="G112" s="32">
        <f>+G113</f>
        <v>0</v>
      </c>
    </row>
    <row r="113" spans="1:7" ht="30" outlineLevel="2" x14ac:dyDescent="0.25">
      <c r="A113" s="39" t="s">
        <v>229</v>
      </c>
      <c r="B113" s="7" t="s">
        <v>189</v>
      </c>
      <c r="C113" s="7" t="s">
        <v>654</v>
      </c>
      <c r="D113" s="10">
        <v>200</v>
      </c>
      <c r="E113" s="32">
        <v>5076.8</v>
      </c>
      <c r="F113" s="32"/>
      <c r="G113" s="32"/>
    </row>
    <row r="114" spans="1:7" ht="90" outlineLevel="2" x14ac:dyDescent="0.25">
      <c r="A114" s="38" t="s">
        <v>287</v>
      </c>
      <c r="B114" s="7" t="s">
        <v>189</v>
      </c>
      <c r="C114" s="7" t="s">
        <v>190</v>
      </c>
      <c r="D114" s="10"/>
      <c r="E114" s="32">
        <f>E115</f>
        <v>55150</v>
      </c>
      <c r="F114" s="32">
        <f>F115</f>
        <v>54150</v>
      </c>
      <c r="G114" s="32">
        <f>G115</f>
        <v>54150</v>
      </c>
    </row>
    <row r="115" spans="1:7" ht="30" outlineLevel="2" x14ac:dyDescent="0.25">
      <c r="A115" s="39" t="s">
        <v>229</v>
      </c>
      <c r="B115" s="7" t="s">
        <v>189</v>
      </c>
      <c r="C115" s="7" t="s">
        <v>190</v>
      </c>
      <c r="D115" s="10">
        <v>200</v>
      </c>
      <c r="E115" s="32">
        <f>60226.8-5076.8</f>
        <v>55150</v>
      </c>
      <c r="F115" s="32">
        <v>54150</v>
      </c>
      <c r="G115" s="32">
        <v>54150</v>
      </c>
    </row>
    <row r="116" spans="1:7" ht="45" outlineLevel="2" x14ac:dyDescent="0.25">
      <c r="A116" s="39" t="s">
        <v>191</v>
      </c>
      <c r="B116" s="7" t="s">
        <v>189</v>
      </c>
      <c r="C116" s="7" t="s">
        <v>192</v>
      </c>
      <c r="D116" s="10"/>
      <c r="E116" s="32">
        <f>E117</f>
        <v>2281.1999999999998</v>
      </c>
      <c r="F116" s="32">
        <f>F117</f>
        <v>2281.1999999999998</v>
      </c>
      <c r="G116" s="32">
        <f>G117</f>
        <v>2281.1999999999998</v>
      </c>
    </row>
    <row r="117" spans="1:7" ht="30" outlineLevel="2" x14ac:dyDescent="0.25">
      <c r="A117" s="39" t="s">
        <v>229</v>
      </c>
      <c r="B117" s="7" t="s">
        <v>189</v>
      </c>
      <c r="C117" s="7" t="s">
        <v>192</v>
      </c>
      <c r="D117" s="10">
        <v>200</v>
      </c>
      <c r="E117" s="32">
        <v>2281.1999999999998</v>
      </c>
      <c r="F117" s="32">
        <v>2281.1999999999998</v>
      </c>
      <c r="G117" s="32">
        <v>2281.1999999999998</v>
      </c>
    </row>
    <row r="118" spans="1:7" ht="45" outlineLevel="2" x14ac:dyDescent="0.25">
      <c r="A118" s="39" t="s">
        <v>193</v>
      </c>
      <c r="B118" s="7" t="s">
        <v>189</v>
      </c>
      <c r="C118" s="7" t="s">
        <v>194</v>
      </c>
      <c r="D118" s="10"/>
      <c r="E118" s="32">
        <f t="shared" ref="E118:G119" si="12">E119</f>
        <v>5205</v>
      </c>
      <c r="F118" s="32">
        <f t="shared" si="12"/>
        <v>4828.2</v>
      </c>
      <c r="G118" s="32">
        <f t="shared" si="12"/>
        <v>4723</v>
      </c>
    </row>
    <row r="119" spans="1:7" ht="45" outlineLevel="2" x14ac:dyDescent="0.25">
      <c r="A119" s="39" t="s">
        <v>195</v>
      </c>
      <c r="B119" s="7" t="s">
        <v>189</v>
      </c>
      <c r="C119" s="7" t="s">
        <v>196</v>
      </c>
      <c r="D119" s="10"/>
      <c r="E119" s="32">
        <f t="shared" si="12"/>
        <v>5205</v>
      </c>
      <c r="F119" s="32">
        <f t="shared" si="12"/>
        <v>4828.2</v>
      </c>
      <c r="G119" s="32">
        <f t="shared" si="12"/>
        <v>4723</v>
      </c>
    </row>
    <row r="120" spans="1:7" ht="30" outlineLevel="2" x14ac:dyDescent="0.25">
      <c r="A120" s="36" t="s">
        <v>197</v>
      </c>
      <c r="B120" s="7" t="s">
        <v>189</v>
      </c>
      <c r="C120" s="8" t="s">
        <v>198</v>
      </c>
      <c r="D120" s="10"/>
      <c r="E120" s="32">
        <f>E121+E122</f>
        <v>5205</v>
      </c>
      <c r="F120" s="32">
        <f>F121+F122</f>
        <v>4828.2</v>
      </c>
      <c r="G120" s="32">
        <f>G121+G122</f>
        <v>4723</v>
      </c>
    </row>
    <row r="121" spans="1:7" ht="75" outlineLevel="2" x14ac:dyDescent="0.25">
      <c r="A121" s="39" t="s">
        <v>13</v>
      </c>
      <c r="B121" s="7" t="s">
        <v>189</v>
      </c>
      <c r="C121" s="8" t="s">
        <v>198</v>
      </c>
      <c r="D121" s="10">
        <v>100</v>
      </c>
      <c r="E121" s="32">
        <v>3848.2</v>
      </c>
      <c r="F121" s="32">
        <v>3848.2</v>
      </c>
      <c r="G121" s="32">
        <v>3848.2</v>
      </c>
    </row>
    <row r="122" spans="1:7" ht="30" outlineLevel="2" x14ac:dyDescent="0.25">
      <c r="A122" s="39" t="s">
        <v>229</v>
      </c>
      <c r="B122" s="7" t="s">
        <v>189</v>
      </c>
      <c r="C122" s="8" t="s">
        <v>198</v>
      </c>
      <c r="D122" s="10">
        <v>200</v>
      </c>
      <c r="E122" s="32">
        <f>912.3+444.5</f>
        <v>1356.8</v>
      </c>
      <c r="F122" s="32">
        <v>980</v>
      </c>
      <c r="G122" s="4">
        <v>874.8</v>
      </c>
    </row>
    <row r="123" spans="1:7" ht="45" outlineLevel="2" x14ac:dyDescent="0.25">
      <c r="A123" s="38" t="s">
        <v>199</v>
      </c>
      <c r="B123" s="7" t="s">
        <v>189</v>
      </c>
      <c r="C123" s="7" t="s">
        <v>200</v>
      </c>
      <c r="D123" s="10"/>
      <c r="E123" s="32">
        <f t="shared" ref="E123:G124" si="13">E124</f>
        <v>4462.3999999999996</v>
      </c>
      <c r="F123" s="32">
        <f t="shared" si="13"/>
        <v>4218</v>
      </c>
      <c r="G123" s="32">
        <f t="shared" si="13"/>
        <v>3923.9</v>
      </c>
    </row>
    <row r="124" spans="1:7" ht="45" outlineLevel="2" x14ac:dyDescent="0.25">
      <c r="A124" s="38" t="s">
        <v>201</v>
      </c>
      <c r="B124" s="7" t="s">
        <v>189</v>
      </c>
      <c r="C124" s="7" t="s">
        <v>202</v>
      </c>
      <c r="D124" s="10"/>
      <c r="E124" s="32">
        <f t="shared" si="13"/>
        <v>4462.3999999999996</v>
      </c>
      <c r="F124" s="32">
        <f t="shared" si="13"/>
        <v>4218</v>
      </c>
      <c r="G124" s="32">
        <f t="shared" si="13"/>
        <v>3923.9</v>
      </c>
    </row>
    <row r="125" spans="1:7" ht="30" outlineLevel="2" x14ac:dyDescent="0.25">
      <c r="A125" s="38" t="s">
        <v>203</v>
      </c>
      <c r="B125" s="7" t="s">
        <v>189</v>
      </c>
      <c r="C125" s="7" t="s">
        <v>204</v>
      </c>
      <c r="D125" s="10"/>
      <c r="E125" s="32">
        <f>E126+E127</f>
        <v>4462.3999999999996</v>
      </c>
      <c r="F125" s="32">
        <f>F126+F127</f>
        <v>4218</v>
      </c>
      <c r="G125" s="32">
        <f>G126+G127</f>
        <v>3923.9</v>
      </c>
    </row>
    <row r="126" spans="1:7" ht="75" outlineLevel="2" x14ac:dyDescent="0.25">
      <c r="A126" s="39" t="s">
        <v>13</v>
      </c>
      <c r="B126" s="7" t="s">
        <v>189</v>
      </c>
      <c r="C126" s="7" t="s">
        <v>204</v>
      </c>
      <c r="D126" s="10">
        <v>100</v>
      </c>
      <c r="E126" s="32">
        <v>2712.5</v>
      </c>
      <c r="F126" s="32">
        <v>2821.1</v>
      </c>
      <c r="G126" s="4">
        <v>2933.8</v>
      </c>
    </row>
    <row r="127" spans="1:7" ht="30" outlineLevel="2" x14ac:dyDescent="0.25">
      <c r="A127" s="39" t="s">
        <v>229</v>
      </c>
      <c r="B127" s="7" t="s">
        <v>189</v>
      </c>
      <c r="C127" s="7" t="s">
        <v>204</v>
      </c>
      <c r="D127" s="10">
        <v>200</v>
      </c>
      <c r="E127" s="32">
        <f>1123.1+250+116+260.8</f>
        <v>1749.8999999999999</v>
      </c>
      <c r="F127" s="32">
        <v>1396.9</v>
      </c>
      <c r="G127" s="4">
        <v>990.1</v>
      </c>
    </row>
    <row r="128" spans="1:7" ht="60" outlineLevel="2" x14ac:dyDescent="0.25">
      <c r="A128" s="39" t="s">
        <v>205</v>
      </c>
      <c r="B128" s="7" t="s">
        <v>189</v>
      </c>
      <c r="C128" s="7" t="s">
        <v>206</v>
      </c>
      <c r="D128" s="10"/>
      <c r="E128" s="32">
        <f t="shared" ref="E128:G129" si="14">E129</f>
        <v>89912.900000000009</v>
      </c>
      <c r="F128" s="32">
        <f t="shared" si="14"/>
        <v>93035.8</v>
      </c>
      <c r="G128" s="32">
        <f t="shared" si="14"/>
        <v>93842.5</v>
      </c>
    </row>
    <row r="129" spans="1:7" ht="45" outlineLevel="2" x14ac:dyDescent="0.25">
      <c r="A129" s="39" t="s">
        <v>207</v>
      </c>
      <c r="B129" s="7" t="s">
        <v>189</v>
      </c>
      <c r="C129" s="7" t="s">
        <v>208</v>
      </c>
      <c r="D129" s="10"/>
      <c r="E129" s="32">
        <f t="shared" si="14"/>
        <v>89912.900000000009</v>
      </c>
      <c r="F129" s="32">
        <f t="shared" si="14"/>
        <v>93035.8</v>
      </c>
      <c r="G129" s="32">
        <f t="shared" si="14"/>
        <v>93842.5</v>
      </c>
    </row>
    <row r="130" spans="1:7" ht="45" outlineLevel="2" x14ac:dyDescent="0.25">
      <c r="A130" s="38" t="s">
        <v>278</v>
      </c>
      <c r="B130" s="7" t="s">
        <v>189</v>
      </c>
      <c r="C130" s="20" t="s">
        <v>209</v>
      </c>
      <c r="D130" s="10"/>
      <c r="E130" s="32">
        <f>E131+E132+E133</f>
        <v>89912.900000000009</v>
      </c>
      <c r="F130" s="32">
        <f>F131+F132+F133</f>
        <v>93035.8</v>
      </c>
      <c r="G130" s="32">
        <f>G131+G132+G133</f>
        <v>93842.5</v>
      </c>
    </row>
    <row r="131" spans="1:7" ht="75" outlineLevel="2" x14ac:dyDescent="0.25">
      <c r="A131" s="39" t="s">
        <v>13</v>
      </c>
      <c r="B131" s="7" t="s">
        <v>189</v>
      </c>
      <c r="C131" s="20" t="s">
        <v>209</v>
      </c>
      <c r="D131" s="10">
        <v>100</v>
      </c>
      <c r="E131" s="32">
        <v>75732.3</v>
      </c>
      <c r="F131" s="32">
        <v>78738</v>
      </c>
      <c r="G131" s="4">
        <v>81864</v>
      </c>
    </row>
    <row r="132" spans="1:7" ht="30" outlineLevel="2" x14ac:dyDescent="0.25">
      <c r="A132" s="39" t="s">
        <v>229</v>
      </c>
      <c r="B132" s="7" t="s">
        <v>189</v>
      </c>
      <c r="C132" s="20" t="s">
        <v>209</v>
      </c>
      <c r="D132" s="10">
        <v>200</v>
      </c>
      <c r="E132" s="32">
        <f>12517.7+547+371.2-116</f>
        <v>13319.900000000001</v>
      </c>
      <c r="F132" s="32">
        <v>13437.099999999999</v>
      </c>
      <c r="G132" s="4">
        <v>11117.8</v>
      </c>
    </row>
    <row r="133" spans="1:7" outlineLevel="2" x14ac:dyDescent="0.25">
      <c r="A133" s="38" t="s">
        <v>34</v>
      </c>
      <c r="B133" s="7" t="s">
        <v>189</v>
      </c>
      <c r="C133" s="20" t="s">
        <v>209</v>
      </c>
      <c r="D133" s="10">
        <v>800</v>
      </c>
      <c r="E133" s="32">
        <v>860.7</v>
      </c>
      <c r="F133" s="32">
        <v>860.7</v>
      </c>
      <c r="G133" s="32">
        <v>860.7</v>
      </c>
    </row>
    <row r="134" spans="1:7" s="13" customFormat="1" ht="14.25" x14ac:dyDescent="0.2">
      <c r="A134" s="64" t="s">
        <v>55</v>
      </c>
      <c r="B134" s="65" t="s">
        <v>56</v>
      </c>
      <c r="C134" s="65"/>
      <c r="D134" s="66"/>
      <c r="E134" s="31">
        <f>E135+E141+E155+E173+E204</f>
        <v>3114225</v>
      </c>
      <c r="F134" s="31">
        <f>F135+F141+F155+F173+F204</f>
        <v>717287.1</v>
      </c>
      <c r="G134" s="31">
        <f>G135+G141+G155+G173+G204</f>
        <v>716213.29999999993</v>
      </c>
    </row>
    <row r="135" spans="1:7" outlineLevel="1" x14ac:dyDescent="0.25">
      <c r="A135" s="38" t="s">
        <v>146</v>
      </c>
      <c r="B135" s="8" t="s">
        <v>147</v>
      </c>
      <c r="C135" s="8"/>
      <c r="D135" s="58"/>
      <c r="E135" s="32">
        <f>E136</f>
        <v>18864.2</v>
      </c>
      <c r="F135" s="32">
        <f t="shared" ref="F135:G139" si="15">F136</f>
        <v>18864.2</v>
      </c>
      <c r="G135" s="32">
        <f t="shared" si="15"/>
        <v>18864.2</v>
      </c>
    </row>
    <row r="136" spans="1:7" ht="45" outlineLevel="2" x14ac:dyDescent="0.25">
      <c r="A136" s="39" t="s">
        <v>59</v>
      </c>
      <c r="B136" s="8" t="s">
        <v>147</v>
      </c>
      <c r="C136" s="7" t="s">
        <v>60</v>
      </c>
      <c r="D136" s="58"/>
      <c r="E136" s="32">
        <f>E137</f>
        <v>18864.2</v>
      </c>
      <c r="F136" s="32">
        <f t="shared" si="15"/>
        <v>18864.2</v>
      </c>
      <c r="G136" s="32">
        <f t="shared" si="15"/>
        <v>18864.2</v>
      </c>
    </row>
    <row r="137" spans="1:7" ht="45" outlineLevel="2" x14ac:dyDescent="0.25">
      <c r="A137" s="39" t="s">
        <v>61</v>
      </c>
      <c r="B137" s="8" t="s">
        <v>147</v>
      </c>
      <c r="C137" s="7" t="s">
        <v>62</v>
      </c>
      <c r="D137" s="58"/>
      <c r="E137" s="32">
        <f>E138</f>
        <v>18864.2</v>
      </c>
      <c r="F137" s="32">
        <f t="shared" si="15"/>
        <v>18864.2</v>
      </c>
      <c r="G137" s="32">
        <f t="shared" si="15"/>
        <v>18864.2</v>
      </c>
    </row>
    <row r="138" spans="1:7" ht="45" outlineLevel="2" x14ac:dyDescent="0.25">
      <c r="A138" s="50" t="s">
        <v>63</v>
      </c>
      <c r="B138" s="8" t="s">
        <v>147</v>
      </c>
      <c r="C138" s="7" t="s">
        <v>64</v>
      </c>
      <c r="D138" s="58"/>
      <c r="E138" s="32">
        <f>E139</f>
        <v>18864.2</v>
      </c>
      <c r="F138" s="32">
        <f t="shared" si="15"/>
        <v>18864.2</v>
      </c>
      <c r="G138" s="32">
        <f t="shared" si="15"/>
        <v>18864.2</v>
      </c>
    </row>
    <row r="139" spans="1:7" ht="60" outlineLevel="2" x14ac:dyDescent="0.25">
      <c r="A139" s="67" t="s">
        <v>148</v>
      </c>
      <c r="B139" s="8" t="s">
        <v>147</v>
      </c>
      <c r="C139" s="7" t="s">
        <v>149</v>
      </c>
      <c r="D139" s="58"/>
      <c r="E139" s="32">
        <f>E140</f>
        <v>18864.2</v>
      </c>
      <c r="F139" s="32">
        <f t="shared" si="15"/>
        <v>18864.2</v>
      </c>
      <c r="G139" s="32">
        <f t="shared" si="15"/>
        <v>18864.2</v>
      </c>
    </row>
    <row r="140" spans="1:7" ht="30" outlineLevel="2" x14ac:dyDescent="0.25">
      <c r="A140" s="39" t="s">
        <v>229</v>
      </c>
      <c r="B140" s="8" t="s">
        <v>147</v>
      </c>
      <c r="C140" s="7" t="s">
        <v>149</v>
      </c>
      <c r="D140" s="58">
        <v>200</v>
      </c>
      <c r="E140" s="32">
        <v>18864.2</v>
      </c>
      <c r="F140" s="32">
        <v>18864.2</v>
      </c>
      <c r="G140" s="4">
        <v>18864.2</v>
      </c>
    </row>
    <row r="141" spans="1:7" outlineLevel="1" x14ac:dyDescent="0.25">
      <c r="A141" s="51" t="s">
        <v>57</v>
      </c>
      <c r="B141" s="8" t="s">
        <v>58</v>
      </c>
      <c r="C141" s="8"/>
      <c r="D141" s="58"/>
      <c r="E141" s="32">
        <f>E142</f>
        <v>29825.5</v>
      </c>
      <c r="F141" s="32">
        <f t="shared" ref="F141:G143" si="16">F142</f>
        <v>0</v>
      </c>
      <c r="G141" s="32">
        <f t="shared" si="16"/>
        <v>0</v>
      </c>
    </row>
    <row r="142" spans="1:7" ht="45" outlineLevel="2" x14ac:dyDescent="0.25">
      <c r="A142" s="51" t="s">
        <v>59</v>
      </c>
      <c r="B142" s="8" t="s">
        <v>58</v>
      </c>
      <c r="C142" s="8" t="s">
        <v>60</v>
      </c>
      <c r="D142" s="58"/>
      <c r="E142" s="32">
        <f>E143</f>
        <v>29825.5</v>
      </c>
      <c r="F142" s="32">
        <f t="shared" si="16"/>
        <v>0</v>
      </c>
      <c r="G142" s="32">
        <f t="shared" si="16"/>
        <v>0</v>
      </c>
    </row>
    <row r="143" spans="1:7" ht="45" outlineLevel="2" x14ac:dyDescent="0.25">
      <c r="A143" s="51" t="s">
        <v>61</v>
      </c>
      <c r="B143" s="8" t="s">
        <v>58</v>
      </c>
      <c r="C143" s="8" t="s">
        <v>62</v>
      </c>
      <c r="D143" s="58"/>
      <c r="E143" s="32">
        <f>E144</f>
        <v>29825.5</v>
      </c>
      <c r="F143" s="32">
        <f t="shared" si="16"/>
        <v>0</v>
      </c>
      <c r="G143" s="32">
        <f t="shared" si="16"/>
        <v>0</v>
      </c>
    </row>
    <row r="144" spans="1:7" ht="45" outlineLevel="2" x14ac:dyDescent="0.25">
      <c r="A144" s="51" t="s">
        <v>63</v>
      </c>
      <c r="B144" s="8" t="s">
        <v>58</v>
      </c>
      <c r="C144" s="8" t="s">
        <v>64</v>
      </c>
      <c r="D144" s="58"/>
      <c r="E144" s="32">
        <f>E147+E149+E145+E151+E153</f>
        <v>29825.5</v>
      </c>
      <c r="F144" s="32">
        <f t="shared" ref="F144:G144" si="17">F147+F149+F145+F151</f>
        <v>0</v>
      </c>
      <c r="G144" s="32">
        <f t="shared" si="17"/>
        <v>0</v>
      </c>
    </row>
    <row r="145" spans="1:13" ht="180" outlineLevel="2" x14ac:dyDescent="0.25">
      <c r="A145" s="28" t="s">
        <v>597</v>
      </c>
      <c r="B145" s="8" t="s">
        <v>58</v>
      </c>
      <c r="C145" s="8" t="s">
        <v>598</v>
      </c>
      <c r="D145" s="58"/>
      <c r="E145" s="32">
        <f>E146</f>
        <v>11308.8</v>
      </c>
      <c r="F145" s="32">
        <f t="shared" ref="F145:G145" si="18">F146</f>
        <v>0</v>
      </c>
      <c r="G145" s="32">
        <f t="shared" si="18"/>
        <v>0</v>
      </c>
    </row>
    <row r="146" spans="1:13" ht="30" outlineLevel="2" x14ac:dyDescent="0.25">
      <c r="A146" s="68" t="s">
        <v>65</v>
      </c>
      <c r="B146" s="8" t="s">
        <v>58</v>
      </c>
      <c r="C146" s="8" t="s">
        <v>598</v>
      </c>
      <c r="D146" s="58">
        <v>400</v>
      </c>
      <c r="E146" s="32">
        <v>11308.8</v>
      </c>
      <c r="F146" s="32">
        <v>0</v>
      </c>
      <c r="G146" s="32">
        <v>0</v>
      </c>
    </row>
    <row r="147" spans="1:13" ht="203.25" customHeight="1" outlineLevel="2" x14ac:dyDescent="0.25">
      <c r="A147" s="52" t="s">
        <v>573</v>
      </c>
      <c r="B147" s="8" t="s">
        <v>58</v>
      </c>
      <c r="C147" s="8" t="s">
        <v>252</v>
      </c>
      <c r="D147" s="58"/>
      <c r="E147" s="32">
        <f>E148</f>
        <v>5126.7</v>
      </c>
      <c r="F147" s="32">
        <f>F148</f>
        <v>0</v>
      </c>
      <c r="G147" s="32">
        <f>G148</f>
        <v>0</v>
      </c>
    </row>
    <row r="148" spans="1:13" ht="30" outlineLevel="2" x14ac:dyDescent="0.25">
      <c r="A148" s="68" t="s">
        <v>65</v>
      </c>
      <c r="B148" s="8" t="s">
        <v>58</v>
      </c>
      <c r="C148" s="8" t="s">
        <v>252</v>
      </c>
      <c r="D148" s="58">
        <v>400</v>
      </c>
      <c r="E148" s="32">
        <v>5126.7</v>
      </c>
      <c r="F148" s="32">
        <v>0</v>
      </c>
      <c r="G148" s="56">
        <v>0</v>
      </c>
    </row>
    <row r="149" spans="1:13" ht="230.25" customHeight="1" outlineLevel="2" x14ac:dyDescent="0.25">
      <c r="A149" s="52" t="s">
        <v>268</v>
      </c>
      <c r="B149" s="8" t="s">
        <v>58</v>
      </c>
      <c r="C149" s="8" t="s">
        <v>265</v>
      </c>
      <c r="D149" s="58"/>
      <c r="E149" s="32">
        <f>E150</f>
        <v>1200</v>
      </c>
      <c r="F149" s="32">
        <f>F150</f>
        <v>0</v>
      </c>
      <c r="G149" s="32">
        <f>G150</f>
        <v>0</v>
      </c>
    </row>
    <row r="150" spans="1:13" ht="30" outlineLevel="2" x14ac:dyDescent="0.25">
      <c r="A150" s="68" t="s">
        <v>65</v>
      </c>
      <c r="B150" s="8" t="s">
        <v>58</v>
      </c>
      <c r="C150" s="8" t="s">
        <v>265</v>
      </c>
      <c r="D150" s="58">
        <v>400</v>
      </c>
      <c r="E150" s="32">
        <v>1200</v>
      </c>
      <c r="F150" s="32">
        <v>0</v>
      </c>
      <c r="G150" s="56">
        <v>0</v>
      </c>
    </row>
    <row r="151" spans="1:13" ht="135" outlineLevel="2" x14ac:dyDescent="0.25">
      <c r="A151" s="28" t="s">
        <v>599</v>
      </c>
      <c r="B151" s="8" t="s">
        <v>58</v>
      </c>
      <c r="C151" s="8" t="s">
        <v>600</v>
      </c>
      <c r="D151" s="58"/>
      <c r="E151" s="32">
        <f>E152</f>
        <v>11297.7</v>
      </c>
      <c r="F151" s="32">
        <f t="shared" ref="F151:G151" si="19">F152</f>
        <v>0</v>
      </c>
      <c r="G151" s="32">
        <f t="shared" si="19"/>
        <v>0</v>
      </c>
    </row>
    <row r="152" spans="1:13" ht="30" outlineLevel="2" x14ac:dyDescent="0.25">
      <c r="A152" s="68" t="s">
        <v>65</v>
      </c>
      <c r="B152" s="8" t="s">
        <v>58</v>
      </c>
      <c r="C152" s="8" t="s">
        <v>600</v>
      </c>
      <c r="D152" s="58">
        <v>400</v>
      </c>
      <c r="E152" s="32">
        <v>11297.7</v>
      </c>
      <c r="F152" s="32">
        <v>0</v>
      </c>
      <c r="G152" s="56">
        <v>0</v>
      </c>
    </row>
    <row r="153" spans="1:13" ht="45" outlineLevel="2" x14ac:dyDescent="0.25">
      <c r="A153" s="51" t="s">
        <v>623</v>
      </c>
      <c r="B153" s="8" t="s">
        <v>58</v>
      </c>
      <c r="C153" s="8" t="s">
        <v>624</v>
      </c>
      <c r="D153" s="58"/>
      <c r="E153" s="32">
        <f>E154</f>
        <v>892.3</v>
      </c>
      <c r="F153" s="32">
        <f t="shared" ref="F153:G153" si="20">F154</f>
        <v>0</v>
      </c>
      <c r="G153" s="32">
        <f t="shared" si="20"/>
        <v>0</v>
      </c>
      <c r="H153" s="32"/>
      <c r="I153" s="32"/>
      <c r="J153" s="32"/>
      <c r="K153" s="32"/>
      <c r="L153" s="32"/>
      <c r="M153" s="32"/>
    </row>
    <row r="154" spans="1:13" ht="30" outlineLevel="2" x14ac:dyDescent="0.25">
      <c r="A154" s="68" t="s">
        <v>65</v>
      </c>
      <c r="B154" s="8" t="s">
        <v>58</v>
      </c>
      <c r="C154" s="8" t="s">
        <v>624</v>
      </c>
      <c r="D154" s="58">
        <v>400</v>
      </c>
      <c r="E154" s="32">
        <v>892.3</v>
      </c>
      <c r="F154" s="32">
        <v>0</v>
      </c>
      <c r="G154" s="56">
        <v>0</v>
      </c>
    </row>
    <row r="155" spans="1:13" outlineLevel="1" x14ac:dyDescent="0.25">
      <c r="A155" s="51" t="s">
        <v>66</v>
      </c>
      <c r="B155" s="8" t="s">
        <v>67</v>
      </c>
      <c r="C155" s="65"/>
      <c r="D155" s="58"/>
      <c r="E155" s="32">
        <f>E156</f>
        <v>261331.6</v>
      </c>
      <c r="F155" s="32">
        <f t="shared" ref="F155:G157" si="21">F156</f>
        <v>46821.4</v>
      </c>
      <c r="G155" s="32">
        <f t="shared" si="21"/>
        <v>45237.7</v>
      </c>
    </row>
    <row r="156" spans="1:13" ht="30" outlineLevel="2" x14ac:dyDescent="0.25">
      <c r="A156" s="51" t="s">
        <v>46</v>
      </c>
      <c r="B156" s="8" t="s">
        <v>67</v>
      </c>
      <c r="C156" s="8" t="s">
        <v>47</v>
      </c>
      <c r="D156" s="58"/>
      <c r="E156" s="32">
        <f>E157</f>
        <v>261331.6</v>
      </c>
      <c r="F156" s="32">
        <f t="shared" si="21"/>
        <v>46821.4</v>
      </c>
      <c r="G156" s="32">
        <f t="shared" si="21"/>
        <v>45237.7</v>
      </c>
    </row>
    <row r="157" spans="1:13" ht="30" outlineLevel="2" x14ac:dyDescent="0.25">
      <c r="A157" s="51" t="s">
        <v>48</v>
      </c>
      <c r="B157" s="8" t="s">
        <v>67</v>
      </c>
      <c r="C157" s="8" t="s">
        <v>49</v>
      </c>
      <c r="D157" s="58"/>
      <c r="E157" s="32">
        <f>E158</f>
        <v>261331.6</v>
      </c>
      <c r="F157" s="32">
        <f t="shared" si="21"/>
        <v>46821.4</v>
      </c>
      <c r="G157" s="32">
        <f t="shared" si="21"/>
        <v>45237.7</v>
      </c>
    </row>
    <row r="158" spans="1:13" ht="60" outlineLevel="2" x14ac:dyDescent="0.25">
      <c r="A158" s="51" t="s">
        <v>50</v>
      </c>
      <c r="B158" s="8" t="s">
        <v>67</v>
      </c>
      <c r="C158" s="8" t="s">
        <v>51</v>
      </c>
      <c r="D158" s="58"/>
      <c r="E158" s="32">
        <f>E159+E163+E165+E167+E169+E161+E171</f>
        <v>261331.6</v>
      </c>
      <c r="F158" s="32">
        <f>F159+F163+F165+F167+F169+F161+F171</f>
        <v>46821.4</v>
      </c>
      <c r="G158" s="32">
        <f>G159+G163+G165+G167+G169+G161+G171</f>
        <v>45237.7</v>
      </c>
    </row>
    <row r="159" spans="1:13" ht="45" outlineLevel="2" x14ac:dyDescent="0.25">
      <c r="A159" s="52" t="s">
        <v>254</v>
      </c>
      <c r="B159" s="8" t="s">
        <v>67</v>
      </c>
      <c r="C159" s="8" t="s">
        <v>68</v>
      </c>
      <c r="D159" s="58"/>
      <c r="E159" s="32">
        <f>E160</f>
        <v>48665.4</v>
      </c>
      <c r="F159" s="32">
        <f>F160</f>
        <v>0</v>
      </c>
      <c r="G159" s="32">
        <f>G160</f>
        <v>0</v>
      </c>
    </row>
    <row r="160" spans="1:13" ht="30" outlineLevel="2" x14ac:dyDescent="0.25">
      <c r="A160" s="48" t="s">
        <v>229</v>
      </c>
      <c r="B160" s="8" t="s">
        <v>67</v>
      </c>
      <c r="C160" s="8" t="s">
        <v>68</v>
      </c>
      <c r="D160" s="58">
        <v>200</v>
      </c>
      <c r="E160" s="32">
        <f>48665.3+0.1</f>
        <v>48665.4</v>
      </c>
      <c r="F160" s="32">
        <v>0</v>
      </c>
      <c r="G160" s="56">
        <v>0</v>
      </c>
    </row>
    <row r="161" spans="1:7" ht="45" outlineLevel="2" x14ac:dyDescent="0.25">
      <c r="A161" s="68" t="s">
        <v>240</v>
      </c>
      <c r="B161" s="8" t="s">
        <v>67</v>
      </c>
      <c r="C161" s="8" t="s">
        <v>288</v>
      </c>
      <c r="D161" s="58"/>
      <c r="E161" s="32">
        <f>E162</f>
        <v>1910</v>
      </c>
      <c r="F161" s="32">
        <f>F162</f>
        <v>0</v>
      </c>
      <c r="G161" s="32">
        <f>G162</f>
        <v>0</v>
      </c>
    </row>
    <row r="162" spans="1:7" ht="30" outlineLevel="2" x14ac:dyDescent="0.25">
      <c r="A162" s="39" t="s">
        <v>229</v>
      </c>
      <c r="B162" s="8" t="s">
        <v>67</v>
      </c>
      <c r="C162" s="8" t="s">
        <v>288</v>
      </c>
      <c r="D162" s="58">
        <v>200</v>
      </c>
      <c r="E162" s="32">
        <v>1910</v>
      </c>
      <c r="F162" s="32">
        <v>0</v>
      </c>
      <c r="G162" s="56">
        <v>0</v>
      </c>
    </row>
    <row r="163" spans="1:7" ht="30" outlineLevel="2" x14ac:dyDescent="0.25">
      <c r="A163" s="48" t="s">
        <v>255</v>
      </c>
      <c r="B163" s="8" t="s">
        <v>67</v>
      </c>
      <c r="C163" s="8" t="s">
        <v>256</v>
      </c>
      <c r="D163" s="58"/>
      <c r="E163" s="32">
        <f>E164</f>
        <v>0</v>
      </c>
      <c r="F163" s="32">
        <f>F164</f>
        <v>100</v>
      </c>
      <c r="G163" s="32">
        <f>G164</f>
        <v>0</v>
      </c>
    </row>
    <row r="164" spans="1:7" ht="30" outlineLevel="2" x14ac:dyDescent="0.25">
      <c r="A164" s="48" t="s">
        <v>229</v>
      </c>
      <c r="B164" s="8" t="s">
        <v>67</v>
      </c>
      <c r="C164" s="8" t="s">
        <v>256</v>
      </c>
      <c r="D164" s="58">
        <v>200</v>
      </c>
      <c r="E164" s="32">
        <v>0</v>
      </c>
      <c r="F164" s="32">
        <v>100</v>
      </c>
      <c r="G164" s="56">
        <v>0</v>
      </c>
    </row>
    <row r="165" spans="1:7" ht="60" outlineLevel="2" x14ac:dyDescent="0.25">
      <c r="A165" s="39" t="s">
        <v>263</v>
      </c>
      <c r="B165" s="8" t="s">
        <v>67</v>
      </c>
      <c r="C165" s="8" t="s">
        <v>264</v>
      </c>
      <c r="D165" s="58"/>
      <c r="E165" s="32">
        <f>E166</f>
        <v>0.1</v>
      </c>
      <c r="F165" s="32">
        <f>F166</f>
        <v>24166.3</v>
      </c>
      <c r="G165" s="32">
        <f>G166</f>
        <v>24166.3</v>
      </c>
    </row>
    <row r="166" spans="1:7" ht="30" outlineLevel="2" x14ac:dyDescent="0.25">
      <c r="A166" s="39" t="s">
        <v>229</v>
      </c>
      <c r="B166" s="8" t="s">
        <v>67</v>
      </c>
      <c r="C166" s="8" t="s">
        <v>264</v>
      </c>
      <c r="D166" s="58">
        <v>200</v>
      </c>
      <c r="E166" s="32">
        <v>0.1</v>
      </c>
      <c r="F166" s="32">
        <v>24166.3</v>
      </c>
      <c r="G166" s="56">
        <v>24166.3</v>
      </c>
    </row>
    <row r="167" spans="1:7" ht="60" outlineLevel="2" x14ac:dyDescent="0.25">
      <c r="A167" s="51" t="s">
        <v>70</v>
      </c>
      <c r="B167" s="8" t="s">
        <v>67</v>
      </c>
      <c r="C167" s="8" t="s">
        <v>71</v>
      </c>
      <c r="D167" s="58"/>
      <c r="E167" s="32">
        <f>E168</f>
        <v>19132</v>
      </c>
      <c r="F167" s="32">
        <f>F168</f>
        <v>22234.799999999999</v>
      </c>
      <c r="G167" s="32">
        <f>G168</f>
        <v>20751.099999999999</v>
      </c>
    </row>
    <row r="168" spans="1:7" outlineLevel="2" x14ac:dyDescent="0.25">
      <c r="A168" s="68" t="s">
        <v>34</v>
      </c>
      <c r="B168" s="8" t="s">
        <v>67</v>
      </c>
      <c r="C168" s="8" t="s">
        <v>71</v>
      </c>
      <c r="D168" s="58">
        <v>800</v>
      </c>
      <c r="E168" s="32">
        <f>16812.4+2319.6</f>
        <v>19132</v>
      </c>
      <c r="F168" s="32">
        <v>22234.799999999999</v>
      </c>
      <c r="G168" s="56">
        <v>20751.099999999999</v>
      </c>
    </row>
    <row r="169" spans="1:7" ht="105" outlineLevel="2" x14ac:dyDescent="0.25">
      <c r="A169" s="68" t="s">
        <v>72</v>
      </c>
      <c r="B169" s="8" t="s">
        <v>67</v>
      </c>
      <c r="C169" s="8" t="s">
        <v>73</v>
      </c>
      <c r="D169" s="58"/>
      <c r="E169" s="32">
        <f>E170</f>
        <v>592.1</v>
      </c>
      <c r="F169" s="32">
        <f>F170</f>
        <v>320.3</v>
      </c>
      <c r="G169" s="32">
        <f>G170</f>
        <v>320.3</v>
      </c>
    </row>
    <row r="170" spans="1:7" outlineLevel="2" x14ac:dyDescent="0.25">
      <c r="A170" s="68" t="s">
        <v>34</v>
      </c>
      <c r="B170" s="8" t="s">
        <v>67</v>
      </c>
      <c r="C170" s="8" t="s">
        <v>73</v>
      </c>
      <c r="D170" s="58">
        <v>800</v>
      </c>
      <c r="E170" s="32">
        <f>341.1+251</f>
        <v>592.1</v>
      </c>
      <c r="F170" s="32">
        <v>320.3</v>
      </c>
      <c r="G170" s="56">
        <v>320.3</v>
      </c>
    </row>
    <row r="171" spans="1:7" ht="45" outlineLevel="2" x14ac:dyDescent="0.25">
      <c r="A171" s="68" t="s">
        <v>240</v>
      </c>
      <c r="B171" s="8" t="s">
        <v>67</v>
      </c>
      <c r="C171" s="8" t="s">
        <v>289</v>
      </c>
      <c r="D171" s="58"/>
      <c r="E171" s="32">
        <f>E172</f>
        <v>191032</v>
      </c>
      <c r="F171" s="32">
        <f>F172</f>
        <v>0</v>
      </c>
      <c r="G171" s="32">
        <f>G172</f>
        <v>0</v>
      </c>
    </row>
    <row r="172" spans="1:7" ht="30" outlineLevel="2" x14ac:dyDescent="0.25">
      <c r="A172" s="39" t="s">
        <v>229</v>
      </c>
      <c r="B172" s="8" t="s">
        <v>67</v>
      </c>
      <c r="C172" s="8" t="s">
        <v>289</v>
      </c>
      <c r="D172" s="58">
        <v>200</v>
      </c>
      <c r="E172" s="32">
        <v>191032</v>
      </c>
      <c r="F172" s="32">
        <v>0</v>
      </c>
      <c r="G172" s="56">
        <v>0</v>
      </c>
    </row>
    <row r="173" spans="1:7" outlineLevel="1" x14ac:dyDescent="0.25">
      <c r="A173" s="51" t="s">
        <v>74</v>
      </c>
      <c r="B173" s="8" t="s">
        <v>75</v>
      </c>
      <c r="C173" s="8"/>
      <c r="D173" s="58"/>
      <c r="E173" s="32">
        <f t="shared" ref="E173:G174" si="22">E174</f>
        <v>1543032.8</v>
      </c>
      <c r="F173" s="32">
        <f t="shared" si="22"/>
        <v>648079.4</v>
      </c>
      <c r="G173" s="32">
        <f t="shared" si="22"/>
        <v>601184.19999999995</v>
      </c>
    </row>
    <row r="174" spans="1:7" ht="30" outlineLevel="2" x14ac:dyDescent="0.25">
      <c r="A174" s="51" t="s">
        <v>46</v>
      </c>
      <c r="B174" s="8" t="s">
        <v>75</v>
      </c>
      <c r="C174" s="8" t="s">
        <v>47</v>
      </c>
      <c r="D174" s="58"/>
      <c r="E174" s="32">
        <f t="shared" si="22"/>
        <v>1543032.8</v>
      </c>
      <c r="F174" s="32">
        <f t="shared" si="22"/>
        <v>648079.4</v>
      </c>
      <c r="G174" s="32">
        <f t="shared" si="22"/>
        <v>601184.19999999995</v>
      </c>
    </row>
    <row r="175" spans="1:7" ht="45" outlineLevel="2" x14ac:dyDescent="0.25">
      <c r="A175" s="51" t="s">
        <v>76</v>
      </c>
      <c r="B175" s="8" t="s">
        <v>75</v>
      </c>
      <c r="C175" s="8" t="s">
        <v>77</v>
      </c>
      <c r="D175" s="58"/>
      <c r="E175" s="32">
        <f>E176+E183</f>
        <v>1543032.8</v>
      </c>
      <c r="F175" s="32">
        <f>F176+F183</f>
        <v>648079.4</v>
      </c>
      <c r="G175" s="32">
        <f>G176+G183</f>
        <v>601184.19999999995</v>
      </c>
    </row>
    <row r="176" spans="1:7" ht="30" outlineLevel="2" x14ac:dyDescent="0.25">
      <c r="A176" s="51" t="s">
        <v>78</v>
      </c>
      <c r="B176" s="8" t="s">
        <v>75</v>
      </c>
      <c r="C176" s="8" t="s">
        <v>79</v>
      </c>
      <c r="D176" s="58"/>
      <c r="E176" s="32">
        <f>E177+E180</f>
        <v>569300.5</v>
      </c>
      <c r="F176" s="32">
        <f>F177+F180</f>
        <v>251070</v>
      </c>
      <c r="G176" s="32">
        <f>G177+G180</f>
        <v>251070</v>
      </c>
    </row>
    <row r="177" spans="1:7" ht="45" outlineLevel="2" x14ac:dyDescent="0.25">
      <c r="A177" s="68" t="s">
        <v>257</v>
      </c>
      <c r="B177" s="8" t="s">
        <v>75</v>
      </c>
      <c r="C177" s="8" t="s">
        <v>238</v>
      </c>
      <c r="D177" s="58"/>
      <c r="E177" s="32">
        <f>E178+E179</f>
        <v>560676</v>
      </c>
      <c r="F177" s="32">
        <f t="shared" ref="F177:G177" si="23">F178+F179</f>
        <v>250000</v>
      </c>
      <c r="G177" s="32">
        <f t="shared" si="23"/>
        <v>250000</v>
      </c>
    </row>
    <row r="178" spans="1:7" ht="30" outlineLevel="2" x14ac:dyDescent="0.25">
      <c r="A178" s="48" t="s">
        <v>229</v>
      </c>
      <c r="B178" s="8" t="s">
        <v>75</v>
      </c>
      <c r="C178" s="8" t="s">
        <v>238</v>
      </c>
      <c r="D178" s="58">
        <v>200</v>
      </c>
      <c r="E178" s="32">
        <v>405050.5</v>
      </c>
      <c r="F178" s="32">
        <v>250000</v>
      </c>
      <c r="G178" s="56">
        <v>250000</v>
      </c>
    </row>
    <row r="179" spans="1:7" ht="30" outlineLevel="2" x14ac:dyDescent="0.25">
      <c r="A179" s="57" t="s">
        <v>65</v>
      </c>
      <c r="B179" s="8" t="s">
        <v>75</v>
      </c>
      <c r="C179" s="8" t="s">
        <v>238</v>
      </c>
      <c r="D179" s="58">
        <v>400</v>
      </c>
      <c r="E179" s="32">
        <v>155625.5</v>
      </c>
      <c r="F179" s="32">
        <v>0</v>
      </c>
      <c r="G179" s="56">
        <v>0</v>
      </c>
    </row>
    <row r="180" spans="1:7" ht="60" outlineLevel="2" x14ac:dyDescent="0.25">
      <c r="A180" s="68" t="s">
        <v>258</v>
      </c>
      <c r="B180" s="8" t="s">
        <v>75</v>
      </c>
      <c r="C180" s="8" t="s">
        <v>239</v>
      </c>
      <c r="D180" s="58"/>
      <c r="E180" s="32">
        <f>E181+E182</f>
        <v>8624.5</v>
      </c>
      <c r="F180" s="32">
        <f>F181+F182</f>
        <v>1070</v>
      </c>
      <c r="G180" s="32">
        <f>G181+G182</f>
        <v>1070</v>
      </c>
    </row>
    <row r="181" spans="1:7" ht="30" outlineLevel="2" x14ac:dyDescent="0.25">
      <c r="A181" s="48" t="s">
        <v>229</v>
      </c>
      <c r="B181" s="8" t="s">
        <v>75</v>
      </c>
      <c r="C181" s="8" t="s">
        <v>239</v>
      </c>
      <c r="D181" s="58">
        <v>200</v>
      </c>
      <c r="E181" s="32">
        <v>4659.1000000000004</v>
      </c>
      <c r="F181" s="32">
        <v>1070</v>
      </c>
      <c r="G181" s="56">
        <v>1070</v>
      </c>
    </row>
    <row r="182" spans="1:7" ht="30" outlineLevel="2" x14ac:dyDescent="0.25">
      <c r="A182" s="57" t="s">
        <v>65</v>
      </c>
      <c r="B182" s="8" t="s">
        <v>75</v>
      </c>
      <c r="C182" s="8" t="s">
        <v>239</v>
      </c>
      <c r="D182" s="58">
        <v>400</v>
      </c>
      <c r="E182" s="32">
        <f>10165.4-6200</f>
        <v>3965.3999999999996</v>
      </c>
      <c r="F182" s="32">
        <v>0</v>
      </c>
      <c r="G182" s="56">
        <v>0</v>
      </c>
    </row>
    <row r="183" spans="1:7" ht="30" outlineLevel="2" x14ac:dyDescent="0.25">
      <c r="A183" s="68" t="s">
        <v>80</v>
      </c>
      <c r="B183" s="8" t="s">
        <v>75</v>
      </c>
      <c r="C183" s="8" t="s">
        <v>81</v>
      </c>
      <c r="D183" s="58"/>
      <c r="E183" s="32">
        <f>E198+E201+E184+E190+E192+E196+E188+E194+E186</f>
        <v>973732.3</v>
      </c>
      <c r="F183" s="32">
        <f>F198+F201+F184+F190+F192+F196</f>
        <v>397009.4</v>
      </c>
      <c r="G183" s="32">
        <f>G198+G201+G184+G190+G192+G196</f>
        <v>350114.19999999995</v>
      </c>
    </row>
    <row r="184" spans="1:7" ht="45" outlineLevel="2" x14ac:dyDescent="0.25">
      <c r="A184" s="68" t="s">
        <v>569</v>
      </c>
      <c r="B184" s="8" t="s">
        <v>75</v>
      </c>
      <c r="C184" s="8" t="s">
        <v>277</v>
      </c>
      <c r="D184" s="58"/>
      <c r="E184" s="32">
        <f>E185</f>
        <v>111.7</v>
      </c>
      <c r="F184" s="32">
        <f>F185</f>
        <v>111.7</v>
      </c>
      <c r="G184" s="32">
        <f>G185</f>
        <v>111.7</v>
      </c>
    </row>
    <row r="185" spans="1:7" ht="30" outlineLevel="2" x14ac:dyDescent="0.25">
      <c r="A185" s="68" t="s">
        <v>65</v>
      </c>
      <c r="B185" s="8" t="s">
        <v>75</v>
      </c>
      <c r="C185" s="8" t="s">
        <v>277</v>
      </c>
      <c r="D185" s="58">
        <v>400</v>
      </c>
      <c r="E185" s="32">
        <v>111.7</v>
      </c>
      <c r="F185" s="32">
        <v>111.7</v>
      </c>
      <c r="G185" s="56">
        <v>111.7</v>
      </c>
    </row>
    <row r="186" spans="1:7" ht="75" outlineLevel="2" x14ac:dyDescent="0.25">
      <c r="A186" s="36" t="s">
        <v>672</v>
      </c>
      <c r="B186" s="8" t="s">
        <v>75</v>
      </c>
      <c r="C186" s="8" t="s">
        <v>673</v>
      </c>
      <c r="D186" s="58"/>
      <c r="E186" s="32">
        <f>+E187</f>
        <v>530</v>
      </c>
      <c r="F186" s="32">
        <f>+F187</f>
        <v>0</v>
      </c>
      <c r="G186" s="56">
        <f>+G187</f>
        <v>0</v>
      </c>
    </row>
    <row r="187" spans="1:7" ht="30" outlineLevel="2" x14ac:dyDescent="0.25">
      <c r="A187" s="50" t="s">
        <v>229</v>
      </c>
      <c r="B187" s="8" t="s">
        <v>75</v>
      </c>
      <c r="C187" s="8" t="s">
        <v>673</v>
      </c>
      <c r="D187" s="58">
        <v>200</v>
      </c>
      <c r="E187" s="32">
        <v>530</v>
      </c>
      <c r="F187" s="32">
        <v>0</v>
      </c>
      <c r="G187" s="56"/>
    </row>
    <row r="188" spans="1:7" ht="90" outlineLevel="2" x14ac:dyDescent="0.25">
      <c r="A188" s="68" t="s">
        <v>676</v>
      </c>
      <c r="B188" s="8" t="s">
        <v>75</v>
      </c>
      <c r="C188" s="8" t="s">
        <v>669</v>
      </c>
      <c r="D188" s="58"/>
      <c r="E188" s="32">
        <f>+E189</f>
        <v>573.70000000000005</v>
      </c>
      <c r="F188" s="32">
        <f>+F189</f>
        <v>0</v>
      </c>
      <c r="G188" s="56">
        <f>+G189</f>
        <v>0</v>
      </c>
    </row>
    <row r="189" spans="1:7" ht="30" outlineLevel="2" x14ac:dyDescent="0.25">
      <c r="A189" s="68" t="s">
        <v>65</v>
      </c>
      <c r="B189" s="8" t="s">
        <v>75</v>
      </c>
      <c r="C189" s="8" t="s">
        <v>669</v>
      </c>
      <c r="D189" s="58">
        <v>400</v>
      </c>
      <c r="E189" s="32">
        <v>573.70000000000005</v>
      </c>
      <c r="F189" s="32"/>
      <c r="G189" s="56"/>
    </row>
    <row r="190" spans="1:7" s="55" customFormat="1" ht="45" outlineLevel="2" x14ac:dyDescent="0.25">
      <c r="A190" s="50" t="s">
        <v>150</v>
      </c>
      <c r="B190" s="8" t="s">
        <v>75</v>
      </c>
      <c r="C190" s="8" t="s">
        <v>151</v>
      </c>
      <c r="D190" s="58"/>
      <c r="E190" s="32">
        <f>E191</f>
        <v>236890.6</v>
      </c>
      <c r="F190" s="32">
        <f>F191</f>
        <v>152171.1</v>
      </c>
      <c r="G190" s="32">
        <f>G191</f>
        <v>152171.1</v>
      </c>
    </row>
    <row r="191" spans="1:7" s="55" customFormat="1" outlineLevel="2" x14ac:dyDescent="0.25">
      <c r="A191" s="36" t="s">
        <v>34</v>
      </c>
      <c r="B191" s="8" t="s">
        <v>75</v>
      </c>
      <c r="C191" s="8" t="s">
        <v>151</v>
      </c>
      <c r="D191" s="58">
        <v>800</v>
      </c>
      <c r="E191" s="32">
        <f>211358.2+16208.5+9323.9</f>
        <v>236890.6</v>
      </c>
      <c r="F191" s="32">
        <v>152171.1</v>
      </c>
      <c r="G191" s="4">
        <v>152171.1</v>
      </c>
    </row>
    <row r="192" spans="1:7" s="55" customFormat="1" ht="60" outlineLevel="2" x14ac:dyDescent="0.25">
      <c r="A192" s="67" t="s">
        <v>152</v>
      </c>
      <c r="B192" s="8" t="s">
        <v>75</v>
      </c>
      <c r="C192" s="8" t="s">
        <v>153</v>
      </c>
      <c r="D192" s="58"/>
      <c r="E192" s="32">
        <f>E193</f>
        <v>53603</v>
      </c>
      <c r="F192" s="32">
        <f>F193</f>
        <v>33589.599999999999</v>
      </c>
      <c r="G192" s="32">
        <f>G193</f>
        <v>33589.599999999999</v>
      </c>
    </row>
    <row r="193" spans="1:7" s="55" customFormat="1" outlineLevel="2" x14ac:dyDescent="0.25">
      <c r="A193" s="36" t="s">
        <v>34</v>
      </c>
      <c r="B193" s="8" t="s">
        <v>75</v>
      </c>
      <c r="C193" s="8" t="s">
        <v>153</v>
      </c>
      <c r="D193" s="58">
        <v>800</v>
      </c>
      <c r="E193" s="32">
        <f>43603+10000</f>
        <v>53603</v>
      </c>
      <c r="F193" s="32">
        <v>33589.599999999999</v>
      </c>
      <c r="G193" s="4">
        <v>33589.599999999999</v>
      </c>
    </row>
    <row r="194" spans="1:7" s="55" customFormat="1" ht="60" outlineLevel="2" x14ac:dyDescent="0.25">
      <c r="A194" s="68" t="s">
        <v>670</v>
      </c>
      <c r="B194" s="8" t="s">
        <v>75</v>
      </c>
      <c r="C194" s="8" t="s">
        <v>671</v>
      </c>
      <c r="D194" s="58"/>
      <c r="E194" s="32">
        <f>+E195</f>
        <v>191814.7</v>
      </c>
      <c r="F194" s="32">
        <f>+F195</f>
        <v>0</v>
      </c>
      <c r="G194" s="4">
        <f>+G195</f>
        <v>0</v>
      </c>
    </row>
    <row r="195" spans="1:7" s="55" customFormat="1" ht="30" outlineLevel="2" x14ac:dyDescent="0.25">
      <c r="A195" s="68" t="s">
        <v>65</v>
      </c>
      <c r="B195" s="8" t="s">
        <v>75</v>
      </c>
      <c r="C195" s="8" t="s">
        <v>671</v>
      </c>
      <c r="D195" s="58">
        <v>400</v>
      </c>
      <c r="E195" s="32">
        <f>6760.7+185054</f>
        <v>191814.7</v>
      </c>
      <c r="F195" s="32"/>
      <c r="G195" s="4"/>
    </row>
    <row r="196" spans="1:7" s="55" customFormat="1" ht="45" outlineLevel="2" x14ac:dyDescent="0.25">
      <c r="A196" s="36" t="s">
        <v>290</v>
      </c>
      <c r="B196" s="8" t="s">
        <v>75</v>
      </c>
      <c r="C196" s="8" t="s">
        <v>291</v>
      </c>
      <c r="D196" s="58"/>
      <c r="E196" s="32">
        <f>E197</f>
        <v>22340.400000000001</v>
      </c>
      <c r="F196" s="32">
        <f>F197</f>
        <v>0</v>
      </c>
      <c r="G196" s="32">
        <f>G197</f>
        <v>0</v>
      </c>
    </row>
    <row r="197" spans="1:7" s="55" customFormat="1" ht="30" outlineLevel="2" x14ac:dyDescent="0.25">
      <c r="A197" s="39" t="s">
        <v>229</v>
      </c>
      <c r="B197" s="8" t="s">
        <v>75</v>
      </c>
      <c r="C197" s="8" t="s">
        <v>291</v>
      </c>
      <c r="D197" s="58">
        <v>200</v>
      </c>
      <c r="E197" s="32">
        <v>22340.400000000001</v>
      </c>
      <c r="F197" s="32">
        <v>0</v>
      </c>
      <c r="G197" s="4">
        <v>0</v>
      </c>
    </row>
    <row r="198" spans="1:7" ht="60" outlineLevel="2" x14ac:dyDescent="0.25">
      <c r="A198" s="68" t="s">
        <v>82</v>
      </c>
      <c r="B198" s="8" t="s">
        <v>75</v>
      </c>
      <c r="C198" s="8" t="s">
        <v>83</v>
      </c>
      <c r="D198" s="58"/>
      <c r="E198" s="32">
        <f>E199+E200</f>
        <v>463405.5</v>
      </c>
      <c r="F198" s="32">
        <f>F199+F200</f>
        <v>209754.60000000003</v>
      </c>
      <c r="G198" s="32">
        <f>G199+G200</f>
        <v>162859.4</v>
      </c>
    </row>
    <row r="199" spans="1:7" ht="30" outlineLevel="2" x14ac:dyDescent="0.25">
      <c r="A199" s="48" t="s">
        <v>229</v>
      </c>
      <c r="B199" s="8" t="s">
        <v>75</v>
      </c>
      <c r="C199" s="8" t="s">
        <v>83</v>
      </c>
      <c r="D199" s="58">
        <v>200</v>
      </c>
      <c r="E199" s="32">
        <f>64600.2+858.3+26250.1</f>
        <v>91708.6</v>
      </c>
      <c r="F199" s="32">
        <f>111828.6+83294.8-3712.4-3712.4-58161</f>
        <v>129537.60000000003</v>
      </c>
      <c r="G199" s="56">
        <v>162859.4</v>
      </c>
    </row>
    <row r="200" spans="1:7" ht="30" outlineLevel="2" x14ac:dyDescent="0.25">
      <c r="A200" s="68" t="s">
        <v>65</v>
      </c>
      <c r="B200" s="8" t="s">
        <v>75</v>
      </c>
      <c r="C200" s="8" t="s">
        <v>83</v>
      </c>
      <c r="D200" s="58">
        <v>400</v>
      </c>
      <c r="E200" s="32">
        <f>112023+6803.1+252870.8</f>
        <v>371696.9</v>
      </c>
      <c r="F200" s="32">
        <f>3712.4+18343.6+58161</f>
        <v>80217</v>
      </c>
      <c r="G200" s="56">
        <v>0</v>
      </c>
    </row>
    <row r="201" spans="1:7" ht="75" outlineLevel="2" x14ac:dyDescent="0.25">
      <c r="A201" s="68" t="s">
        <v>84</v>
      </c>
      <c r="B201" s="8" t="s">
        <v>75</v>
      </c>
      <c r="C201" s="8" t="s">
        <v>85</v>
      </c>
      <c r="D201" s="58"/>
      <c r="E201" s="32">
        <f>E203+E202</f>
        <v>4462.7</v>
      </c>
      <c r="F201" s="32">
        <f t="shared" ref="F201:G201" si="24">F203+F202</f>
        <v>1382.4</v>
      </c>
      <c r="G201" s="32">
        <f t="shared" si="24"/>
        <v>1382.4</v>
      </c>
    </row>
    <row r="202" spans="1:7" ht="30" outlineLevel="2" x14ac:dyDescent="0.25">
      <c r="A202" s="48" t="s">
        <v>229</v>
      </c>
      <c r="B202" s="8" t="s">
        <v>75</v>
      </c>
      <c r="C202" s="8" t="s">
        <v>85</v>
      </c>
      <c r="D202" s="58">
        <v>200</v>
      </c>
      <c r="E202" s="32">
        <v>3460.9</v>
      </c>
      <c r="F202" s="32">
        <v>1382.4</v>
      </c>
      <c r="G202" s="32">
        <v>1382.4</v>
      </c>
    </row>
    <row r="203" spans="1:7" ht="30" outlineLevel="2" x14ac:dyDescent="0.25">
      <c r="A203" s="57" t="s">
        <v>65</v>
      </c>
      <c r="B203" s="8" t="s">
        <v>75</v>
      </c>
      <c r="C203" s="8" t="s">
        <v>85</v>
      </c>
      <c r="D203" s="58">
        <v>400</v>
      </c>
      <c r="E203" s="32">
        <v>1001.8</v>
      </c>
      <c r="F203" s="32">
        <v>0</v>
      </c>
      <c r="G203" s="56">
        <v>0</v>
      </c>
    </row>
    <row r="204" spans="1:7" outlineLevel="1" x14ac:dyDescent="0.25">
      <c r="A204" s="51" t="s">
        <v>86</v>
      </c>
      <c r="B204" s="8" t="s">
        <v>87</v>
      </c>
      <c r="C204" s="8"/>
      <c r="D204" s="58"/>
      <c r="E204" s="32">
        <f>E205+E220</f>
        <v>1261170.9000000001</v>
      </c>
      <c r="F204" s="32">
        <f>F205+F220</f>
        <v>3522.1000000000017</v>
      </c>
      <c r="G204" s="32">
        <f>G205+G220</f>
        <v>50927.200000000004</v>
      </c>
    </row>
    <row r="205" spans="1:7" ht="45" outlineLevel="2" x14ac:dyDescent="0.25">
      <c r="A205" s="51" t="s">
        <v>88</v>
      </c>
      <c r="B205" s="8" t="s">
        <v>87</v>
      </c>
      <c r="C205" s="8" t="s">
        <v>89</v>
      </c>
      <c r="D205" s="58"/>
      <c r="E205" s="32">
        <f>E206+E212</f>
        <v>1244472.8</v>
      </c>
      <c r="F205" s="32">
        <f>F206+F212</f>
        <v>1155</v>
      </c>
      <c r="G205" s="32">
        <f>G206+G212</f>
        <v>1124.6000000000001</v>
      </c>
    </row>
    <row r="206" spans="1:7" ht="30" outlineLevel="2" x14ac:dyDescent="0.25">
      <c r="A206" s="51" t="s">
        <v>90</v>
      </c>
      <c r="B206" s="8" t="s">
        <v>87</v>
      </c>
      <c r="C206" s="8" t="s">
        <v>91</v>
      </c>
      <c r="D206" s="58"/>
      <c r="E206" s="32">
        <f>E207</f>
        <v>1235581.1000000001</v>
      </c>
      <c r="F206" s="32">
        <f t="shared" ref="F206:G206" si="25">F207</f>
        <v>0</v>
      </c>
      <c r="G206" s="32">
        <f t="shared" si="25"/>
        <v>0</v>
      </c>
    </row>
    <row r="207" spans="1:7" ht="45" outlineLevel="2" x14ac:dyDescent="0.25">
      <c r="A207" s="68" t="s">
        <v>92</v>
      </c>
      <c r="B207" s="8" t="s">
        <v>87</v>
      </c>
      <c r="C207" s="8" t="s">
        <v>93</v>
      </c>
      <c r="D207" s="58"/>
      <c r="E207" s="32">
        <f>E208+E210</f>
        <v>1235581.1000000001</v>
      </c>
      <c r="F207" s="32">
        <f t="shared" ref="F207:G207" si="26">F208+F210</f>
        <v>0</v>
      </c>
      <c r="G207" s="32">
        <f t="shared" si="26"/>
        <v>0</v>
      </c>
    </row>
    <row r="208" spans="1:7" ht="75" outlineLevel="2" x14ac:dyDescent="0.25">
      <c r="A208" s="68" t="s">
        <v>679</v>
      </c>
      <c r="B208" s="8" t="s">
        <v>87</v>
      </c>
      <c r="C208" s="8" t="s">
        <v>588</v>
      </c>
      <c r="D208" s="58"/>
      <c r="E208" s="32">
        <f>E209</f>
        <v>1008356</v>
      </c>
      <c r="F208" s="32">
        <f t="shared" ref="F208:G208" si="27">F209</f>
        <v>0</v>
      </c>
      <c r="G208" s="32">
        <f t="shared" si="27"/>
        <v>0</v>
      </c>
    </row>
    <row r="209" spans="1:7" ht="30" outlineLevel="2" x14ac:dyDescent="0.25">
      <c r="A209" s="68" t="s">
        <v>65</v>
      </c>
      <c r="B209" s="8" t="s">
        <v>87</v>
      </c>
      <c r="C209" s="8" t="s">
        <v>588</v>
      </c>
      <c r="D209" s="58">
        <v>400</v>
      </c>
      <c r="E209" s="32">
        <v>1008356</v>
      </c>
      <c r="F209" s="32">
        <v>0</v>
      </c>
      <c r="G209" s="56">
        <v>0</v>
      </c>
    </row>
    <row r="210" spans="1:7" ht="45" outlineLevel="2" x14ac:dyDescent="0.25">
      <c r="A210" s="28" t="s">
        <v>601</v>
      </c>
      <c r="B210" s="8" t="s">
        <v>87</v>
      </c>
      <c r="C210" s="8" t="s">
        <v>602</v>
      </c>
      <c r="D210" s="58"/>
      <c r="E210" s="32">
        <f>E211</f>
        <v>227225.1</v>
      </c>
      <c r="F210" s="32">
        <f t="shared" ref="F210:G210" si="28">F211</f>
        <v>0</v>
      </c>
      <c r="G210" s="32">
        <f t="shared" si="28"/>
        <v>0</v>
      </c>
    </row>
    <row r="211" spans="1:7" ht="30" outlineLevel="2" x14ac:dyDescent="0.25">
      <c r="A211" s="68" t="s">
        <v>65</v>
      </c>
      <c r="B211" s="8" t="s">
        <v>87</v>
      </c>
      <c r="C211" s="8" t="s">
        <v>602</v>
      </c>
      <c r="D211" s="58">
        <v>400</v>
      </c>
      <c r="E211" s="32">
        <v>227225.1</v>
      </c>
      <c r="F211" s="32">
        <v>0</v>
      </c>
      <c r="G211" s="56">
        <v>0</v>
      </c>
    </row>
    <row r="212" spans="1:7" ht="30" outlineLevel="2" x14ac:dyDescent="0.25">
      <c r="A212" s="68" t="s">
        <v>94</v>
      </c>
      <c r="B212" s="8" t="s">
        <v>87</v>
      </c>
      <c r="C212" s="8" t="s">
        <v>95</v>
      </c>
      <c r="D212" s="58"/>
      <c r="E212" s="32">
        <f>E213</f>
        <v>8891.6999999999989</v>
      </c>
      <c r="F212" s="32">
        <f>F213</f>
        <v>1155</v>
      </c>
      <c r="G212" s="32">
        <f>G213</f>
        <v>1124.6000000000001</v>
      </c>
    </row>
    <row r="213" spans="1:7" ht="30" outlineLevel="2" x14ac:dyDescent="0.25">
      <c r="A213" s="68" t="s">
        <v>96</v>
      </c>
      <c r="B213" s="8" t="s">
        <v>87</v>
      </c>
      <c r="C213" s="8" t="s">
        <v>97</v>
      </c>
      <c r="D213" s="58"/>
      <c r="E213" s="32">
        <f>E214+E218+E216</f>
        <v>8891.6999999999989</v>
      </c>
      <c r="F213" s="32">
        <f>F214+F218</f>
        <v>1155</v>
      </c>
      <c r="G213" s="32">
        <f>G214+G218</f>
        <v>1124.6000000000001</v>
      </c>
    </row>
    <row r="214" spans="1:7" ht="60" outlineLevel="2" x14ac:dyDescent="0.25">
      <c r="A214" s="68" t="s">
        <v>98</v>
      </c>
      <c r="B214" s="8" t="s">
        <v>87</v>
      </c>
      <c r="C214" s="8" t="s">
        <v>99</v>
      </c>
      <c r="D214" s="58"/>
      <c r="E214" s="32">
        <f>E215</f>
        <v>251.8</v>
      </c>
      <c r="F214" s="32">
        <f>F215</f>
        <v>80.7</v>
      </c>
      <c r="G214" s="32">
        <f>G215</f>
        <v>50.4</v>
      </c>
    </row>
    <row r="215" spans="1:7" ht="30" outlineLevel="2" x14ac:dyDescent="0.25">
      <c r="A215" s="48" t="s">
        <v>229</v>
      </c>
      <c r="B215" s="8" t="s">
        <v>87</v>
      </c>
      <c r="C215" s="8" t="s">
        <v>99</v>
      </c>
      <c r="D215" s="58">
        <v>200</v>
      </c>
      <c r="E215" s="32">
        <f>87.9+163.9</f>
        <v>251.8</v>
      </c>
      <c r="F215" s="32">
        <v>80.7</v>
      </c>
      <c r="G215" s="56">
        <v>50.4</v>
      </c>
    </row>
    <row r="216" spans="1:7" ht="30" outlineLevel="2" x14ac:dyDescent="0.25">
      <c r="A216" s="48" t="s">
        <v>674</v>
      </c>
      <c r="B216" s="8" t="s">
        <v>87</v>
      </c>
      <c r="C216" s="8" t="s">
        <v>675</v>
      </c>
      <c r="D216" s="58"/>
      <c r="E216" s="32">
        <f>+E217</f>
        <v>45.8</v>
      </c>
      <c r="F216" s="32">
        <f>+F217</f>
        <v>0</v>
      </c>
      <c r="G216" s="56">
        <f>+G217</f>
        <v>0</v>
      </c>
    </row>
    <row r="217" spans="1:7" ht="30" outlineLevel="2" x14ac:dyDescent="0.25">
      <c r="A217" s="48" t="s">
        <v>229</v>
      </c>
      <c r="B217" s="8" t="s">
        <v>87</v>
      </c>
      <c r="C217" s="8" t="s">
        <v>675</v>
      </c>
      <c r="D217" s="58">
        <v>200</v>
      </c>
      <c r="E217" s="32">
        <v>45.8</v>
      </c>
      <c r="F217" s="32"/>
      <c r="G217" s="56"/>
    </row>
    <row r="218" spans="1:7" ht="105" outlineLevel="2" x14ac:dyDescent="0.25">
      <c r="A218" s="68" t="s">
        <v>100</v>
      </c>
      <c r="B218" s="8" t="s">
        <v>87</v>
      </c>
      <c r="C218" s="8" t="s">
        <v>101</v>
      </c>
      <c r="D218" s="58"/>
      <c r="E218" s="32">
        <f>E219</f>
        <v>8594.1</v>
      </c>
      <c r="F218" s="32">
        <f>F219</f>
        <v>1074.3</v>
      </c>
      <c r="G218" s="32">
        <f>G219</f>
        <v>1074.2</v>
      </c>
    </row>
    <row r="219" spans="1:7" outlineLevel="2" x14ac:dyDescent="0.25">
      <c r="A219" s="69" t="s">
        <v>34</v>
      </c>
      <c r="B219" s="8" t="s">
        <v>87</v>
      </c>
      <c r="C219" s="8" t="s">
        <v>101</v>
      </c>
      <c r="D219" s="58">
        <v>800</v>
      </c>
      <c r="E219" s="32">
        <v>8594.1</v>
      </c>
      <c r="F219" s="32">
        <v>1074.3</v>
      </c>
      <c r="G219" s="56">
        <v>1074.2</v>
      </c>
    </row>
    <row r="220" spans="1:7" ht="75" outlineLevel="2" x14ac:dyDescent="0.25">
      <c r="A220" s="51" t="s">
        <v>102</v>
      </c>
      <c r="B220" s="8" t="s">
        <v>87</v>
      </c>
      <c r="C220" s="8" t="s">
        <v>103</v>
      </c>
      <c r="D220" s="58"/>
      <c r="E220" s="32">
        <f>E221+E226</f>
        <v>16698.099999999999</v>
      </c>
      <c r="F220" s="32">
        <f>F221+F226</f>
        <v>2367.1000000000017</v>
      </c>
      <c r="G220" s="32">
        <f>G221+G226</f>
        <v>49802.600000000006</v>
      </c>
    </row>
    <row r="221" spans="1:7" ht="30" outlineLevel="2" x14ac:dyDescent="0.25">
      <c r="A221" s="51" t="s">
        <v>574</v>
      </c>
      <c r="B221" s="8" t="s">
        <v>87</v>
      </c>
      <c r="C221" s="8" t="s">
        <v>104</v>
      </c>
      <c r="D221" s="58"/>
      <c r="E221" s="32">
        <f>E222+E224</f>
        <v>7660.5</v>
      </c>
      <c r="F221" s="32">
        <f>F222+F224</f>
        <v>1904.3000000000015</v>
      </c>
      <c r="G221" s="32">
        <f>G222+G224</f>
        <v>49339.8</v>
      </c>
    </row>
    <row r="222" spans="1:7" ht="45" outlineLevel="2" x14ac:dyDescent="0.25">
      <c r="A222" s="51" t="s">
        <v>105</v>
      </c>
      <c r="B222" s="8" t="s">
        <v>87</v>
      </c>
      <c r="C222" s="8" t="s">
        <v>106</v>
      </c>
      <c r="D222" s="58"/>
      <c r="E222" s="32">
        <f>E223</f>
        <v>745.6</v>
      </c>
      <c r="F222" s="32">
        <f>F223</f>
        <v>306.39999999999998</v>
      </c>
      <c r="G222" s="32">
        <f>G223</f>
        <v>191.3</v>
      </c>
    </row>
    <row r="223" spans="1:7" ht="30" outlineLevel="2" x14ac:dyDescent="0.25">
      <c r="A223" s="48" t="s">
        <v>229</v>
      </c>
      <c r="B223" s="8" t="s">
        <v>87</v>
      </c>
      <c r="C223" s="8" t="s">
        <v>106</v>
      </c>
      <c r="D223" s="58">
        <v>200</v>
      </c>
      <c r="E223" s="32">
        <v>745.6</v>
      </c>
      <c r="F223" s="32">
        <v>306.39999999999998</v>
      </c>
      <c r="G223" s="56">
        <v>191.3</v>
      </c>
    </row>
    <row r="224" spans="1:7" outlineLevel="2" x14ac:dyDescent="0.25">
      <c r="A224" s="48" t="s">
        <v>269</v>
      </c>
      <c r="B224" s="8" t="s">
        <v>87</v>
      </c>
      <c r="C224" s="8" t="s">
        <v>270</v>
      </c>
      <c r="D224" s="58"/>
      <c r="E224" s="32">
        <f>E225</f>
        <v>6914.9</v>
      </c>
      <c r="F224" s="32">
        <f>F225</f>
        <v>1597.9000000000015</v>
      </c>
      <c r="G224" s="32">
        <f>G225</f>
        <v>49148.5</v>
      </c>
    </row>
    <row r="225" spans="1:7" ht="30" outlineLevel="2" x14ac:dyDescent="0.25">
      <c r="A225" s="48" t="s">
        <v>229</v>
      </c>
      <c r="B225" s="8" t="s">
        <v>87</v>
      </c>
      <c r="C225" s="8" t="s">
        <v>270</v>
      </c>
      <c r="D225" s="58">
        <v>200</v>
      </c>
      <c r="E225" s="32">
        <v>6914.9</v>
      </c>
      <c r="F225" s="32">
        <v>1597.9000000000015</v>
      </c>
      <c r="G225" s="56">
        <v>49148.5</v>
      </c>
    </row>
    <row r="226" spans="1:7" ht="30" outlineLevel="2" x14ac:dyDescent="0.25">
      <c r="A226" s="68" t="s">
        <v>107</v>
      </c>
      <c r="B226" s="8" t="s">
        <v>87</v>
      </c>
      <c r="C226" s="8" t="s">
        <v>108</v>
      </c>
      <c r="D226" s="58"/>
      <c r="E226" s="32">
        <f t="shared" ref="E226:G227" si="29">E227</f>
        <v>9037.6</v>
      </c>
      <c r="F226" s="32">
        <f t="shared" si="29"/>
        <v>462.8</v>
      </c>
      <c r="G226" s="32">
        <f t="shared" si="29"/>
        <v>462.8</v>
      </c>
    </row>
    <row r="227" spans="1:7" ht="75" outlineLevel="2" x14ac:dyDescent="0.25">
      <c r="A227" s="68" t="s">
        <v>109</v>
      </c>
      <c r="B227" s="8" t="s">
        <v>87</v>
      </c>
      <c r="C227" s="8" t="s">
        <v>110</v>
      </c>
      <c r="D227" s="58"/>
      <c r="E227" s="32">
        <f t="shared" si="29"/>
        <v>9037.6</v>
      </c>
      <c r="F227" s="32">
        <f t="shared" si="29"/>
        <v>462.8</v>
      </c>
      <c r="G227" s="32">
        <f t="shared" si="29"/>
        <v>462.8</v>
      </c>
    </row>
    <row r="228" spans="1:7" ht="30" outlineLevel="2" x14ac:dyDescent="0.25">
      <c r="A228" s="48" t="s">
        <v>229</v>
      </c>
      <c r="B228" s="8" t="s">
        <v>87</v>
      </c>
      <c r="C228" s="8" t="s">
        <v>110</v>
      </c>
      <c r="D228" s="58">
        <v>200</v>
      </c>
      <c r="E228" s="32">
        <v>9037.6</v>
      </c>
      <c r="F228" s="32">
        <v>462.8</v>
      </c>
      <c r="G228" s="56">
        <v>462.8</v>
      </c>
    </row>
    <row r="229" spans="1:7" s="13" customFormat="1" ht="14.25" x14ac:dyDescent="0.2">
      <c r="A229" s="64" t="s">
        <v>111</v>
      </c>
      <c r="B229" s="65" t="s">
        <v>112</v>
      </c>
      <c r="C229" s="65"/>
      <c r="D229" s="66"/>
      <c r="E229" s="31">
        <f>E230+E271+E313+E357</f>
        <v>4594685.0999999996</v>
      </c>
      <c r="F229" s="31">
        <f>F230+F271+F313+F357</f>
        <v>1050539.1000000001</v>
      </c>
      <c r="G229" s="31">
        <f>G230+G271+G313+G357</f>
        <v>636120.80000000005</v>
      </c>
    </row>
    <row r="230" spans="1:7" outlineLevel="1" x14ac:dyDescent="0.25">
      <c r="A230" s="50" t="s">
        <v>113</v>
      </c>
      <c r="B230" s="8" t="s">
        <v>114</v>
      </c>
      <c r="C230" s="8"/>
      <c r="D230" s="58"/>
      <c r="E230" s="32">
        <f>E231+E257</f>
        <v>130876.1</v>
      </c>
      <c r="F230" s="32">
        <f>F231+F257</f>
        <v>14081.5</v>
      </c>
      <c r="G230" s="32">
        <f>G231+G257</f>
        <v>10913.900000000001</v>
      </c>
    </row>
    <row r="231" spans="1:7" ht="45" outlineLevel="2" x14ac:dyDescent="0.25">
      <c r="A231" s="50" t="s">
        <v>138</v>
      </c>
      <c r="B231" s="8" t="s">
        <v>114</v>
      </c>
      <c r="C231" s="8" t="s">
        <v>139</v>
      </c>
      <c r="D231" s="58"/>
      <c r="E231" s="32">
        <f>E232+E245+E249+E253</f>
        <v>114988.7</v>
      </c>
      <c r="F231" s="32">
        <f>F232+F245+F249+F253</f>
        <v>1950.7</v>
      </c>
      <c r="G231" s="32">
        <f>G232+G245+G249+G253</f>
        <v>1591.7</v>
      </c>
    </row>
    <row r="232" spans="1:7" ht="45" outlineLevel="2" x14ac:dyDescent="0.25">
      <c r="A232" s="50" t="s">
        <v>158</v>
      </c>
      <c r="B232" s="8" t="s">
        <v>114</v>
      </c>
      <c r="C232" s="8" t="s">
        <v>159</v>
      </c>
      <c r="D232" s="58"/>
      <c r="E232" s="32">
        <f>E242+E233</f>
        <v>93771.6</v>
      </c>
      <c r="F232" s="32">
        <f>F242+F233</f>
        <v>995.1</v>
      </c>
      <c r="G232" s="32">
        <f>G242+G233</f>
        <v>995.1</v>
      </c>
    </row>
    <row r="233" spans="1:7" ht="45" outlineLevel="2" x14ac:dyDescent="0.25">
      <c r="A233" s="68" t="s">
        <v>244</v>
      </c>
      <c r="B233" s="8" t="s">
        <v>114</v>
      </c>
      <c r="C233" s="8" t="s">
        <v>246</v>
      </c>
      <c r="D233" s="58"/>
      <c r="E233" s="32">
        <f>E237+E234+E240</f>
        <v>91761.5</v>
      </c>
      <c r="F233" s="32">
        <f>F237+F234+F240</f>
        <v>0</v>
      </c>
      <c r="G233" s="32">
        <f>G237+G234+G240</f>
        <v>0</v>
      </c>
    </row>
    <row r="234" spans="1:7" ht="30" outlineLevel="2" x14ac:dyDescent="0.25">
      <c r="A234" s="68" t="s">
        <v>245</v>
      </c>
      <c r="B234" s="8" t="s">
        <v>114</v>
      </c>
      <c r="C234" s="8" t="s">
        <v>629</v>
      </c>
      <c r="D234" s="58"/>
      <c r="E234" s="3">
        <f>E235+E236</f>
        <v>82195.7</v>
      </c>
      <c r="F234" s="3">
        <f t="shared" ref="F234:G234" si="30">F235+F236</f>
        <v>0</v>
      </c>
      <c r="G234" s="3">
        <f t="shared" si="30"/>
        <v>0</v>
      </c>
    </row>
    <row r="235" spans="1:7" ht="30" outlineLevel="2" x14ac:dyDescent="0.25">
      <c r="A235" s="36" t="s">
        <v>65</v>
      </c>
      <c r="B235" s="8" t="s">
        <v>114</v>
      </c>
      <c r="C235" s="8" t="s">
        <v>629</v>
      </c>
      <c r="D235" s="58">
        <v>400</v>
      </c>
      <c r="E235" s="32">
        <v>4354.2</v>
      </c>
      <c r="F235" s="32">
        <v>0</v>
      </c>
      <c r="G235" s="32">
        <v>0</v>
      </c>
    </row>
    <row r="236" spans="1:7" outlineLevel="2" x14ac:dyDescent="0.25">
      <c r="A236" s="68" t="s">
        <v>34</v>
      </c>
      <c r="B236" s="8" t="s">
        <v>114</v>
      </c>
      <c r="C236" s="8" t="s">
        <v>629</v>
      </c>
      <c r="D236" s="58">
        <v>800</v>
      </c>
      <c r="E236" s="32">
        <f>75.3+77766.2</f>
        <v>77841.5</v>
      </c>
      <c r="F236" s="32">
        <v>0</v>
      </c>
      <c r="G236" s="32">
        <v>0</v>
      </c>
    </row>
    <row r="237" spans="1:7" ht="30" outlineLevel="2" x14ac:dyDescent="0.25">
      <c r="A237" s="68" t="s">
        <v>245</v>
      </c>
      <c r="B237" s="8" t="s">
        <v>114</v>
      </c>
      <c r="C237" s="8" t="s">
        <v>247</v>
      </c>
      <c r="D237" s="58"/>
      <c r="E237" s="32">
        <f>E238+E239</f>
        <v>9521.5</v>
      </c>
      <c r="F237" s="32">
        <f t="shared" ref="F237:G237" si="31">F238</f>
        <v>0</v>
      </c>
      <c r="G237" s="32">
        <f t="shared" si="31"/>
        <v>0</v>
      </c>
    </row>
    <row r="238" spans="1:7" ht="30" outlineLevel="2" x14ac:dyDescent="0.25">
      <c r="A238" s="36" t="s">
        <v>65</v>
      </c>
      <c r="B238" s="8" t="s">
        <v>114</v>
      </c>
      <c r="C238" s="8" t="s">
        <v>247</v>
      </c>
      <c r="D238" s="58">
        <v>400</v>
      </c>
      <c r="E238" s="32">
        <v>4868.3999999999996</v>
      </c>
      <c r="F238" s="32">
        <v>0</v>
      </c>
      <c r="G238" s="32">
        <v>0</v>
      </c>
    </row>
    <row r="239" spans="1:7" outlineLevel="2" x14ac:dyDescent="0.25">
      <c r="A239" s="68" t="s">
        <v>34</v>
      </c>
      <c r="B239" s="8" t="s">
        <v>114</v>
      </c>
      <c r="C239" s="8" t="s">
        <v>247</v>
      </c>
      <c r="D239" s="58">
        <v>800</v>
      </c>
      <c r="E239" s="32">
        <v>4653.1000000000004</v>
      </c>
      <c r="F239" s="32"/>
      <c r="G239" s="32"/>
    </row>
    <row r="240" spans="1:7" ht="30" outlineLevel="2" x14ac:dyDescent="0.25">
      <c r="A240" s="68" t="s">
        <v>245</v>
      </c>
      <c r="B240" s="8" t="s">
        <v>114</v>
      </c>
      <c r="C240" s="8" t="s">
        <v>652</v>
      </c>
      <c r="D240" s="58"/>
      <c r="E240" s="32">
        <f>E241</f>
        <v>44.3</v>
      </c>
      <c r="F240" s="32">
        <f t="shared" ref="F240:G240" si="32">F241</f>
        <v>0</v>
      </c>
      <c r="G240" s="32">
        <f t="shared" si="32"/>
        <v>0</v>
      </c>
    </row>
    <row r="241" spans="1:7" outlineLevel="2" x14ac:dyDescent="0.25">
      <c r="A241" s="68" t="s">
        <v>34</v>
      </c>
      <c r="B241" s="8" t="s">
        <v>114</v>
      </c>
      <c r="C241" s="8" t="s">
        <v>652</v>
      </c>
      <c r="D241" s="58">
        <v>800</v>
      </c>
      <c r="E241" s="32">
        <v>44.3</v>
      </c>
      <c r="F241" s="32"/>
      <c r="G241" s="32"/>
    </row>
    <row r="242" spans="1:7" ht="45" outlineLevel="2" x14ac:dyDescent="0.25">
      <c r="A242" s="50" t="s">
        <v>160</v>
      </c>
      <c r="B242" s="8" t="s">
        <v>114</v>
      </c>
      <c r="C242" s="8" t="s">
        <v>161</v>
      </c>
      <c r="D242" s="58"/>
      <c r="E242" s="32">
        <f>E243</f>
        <v>2010.1</v>
      </c>
      <c r="F242" s="32">
        <f t="shared" ref="E242:G243" si="33">F243</f>
        <v>995.1</v>
      </c>
      <c r="G242" s="32">
        <f t="shared" si="33"/>
        <v>995.1</v>
      </c>
    </row>
    <row r="243" spans="1:7" ht="30" outlineLevel="2" x14ac:dyDescent="0.25">
      <c r="A243" s="50" t="s">
        <v>162</v>
      </c>
      <c r="B243" s="8" t="s">
        <v>114</v>
      </c>
      <c r="C243" s="8" t="s">
        <v>163</v>
      </c>
      <c r="D243" s="58"/>
      <c r="E243" s="32">
        <f t="shared" si="33"/>
        <v>2010.1</v>
      </c>
      <c r="F243" s="32">
        <f t="shared" si="33"/>
        <v>995.1</v>
      </c>
      <c r="G243" s="32">
        <f t="shared" si="33"/>
        <v>995.1</v>
      </c>
    </row>
    <row r="244" spans="1:7" ht="30" outlineLevel="2" x14ac:dyDescent="0.25">
      <c r="A244" s="39" t="s">
        <v>229</v>
      </c>
      <c r="B244" s="8" t="s">
        <v>114</v>
      </c>
      <c r="C244" s="8" t="s">
        <v>163</v>
      </c>
      <c r="D244" s="58">
        <v>200</v>
      </c>
      <c r="E244" s="32">
        <f>1010.1+1000</f>
        <v>2010.1</v>
      </c>
      <c r="F244" s="32">
        <v>995.1</v>
      </c>
      <c r="G244" s="4">
        <v>995.1</v>
      </c>
    </row>
    <row r="245" spans="1:7" s="55" customFormat="1" ht="60" outlineLevel="2" x14ac:dyDescent="0.25">
      <c r="A245" s="50" t="s">
        <v>210</v>
      </c>
      <c r="B245" s="8" t="s">
        <v>114</v>
      </c>
      <c r="C245" s="8" t="s">
        <v>211</v>
      </c>
      <c r="D245" s="58"/>
      <c r="E245" s="32">
        <f>E246</f>
        <v>714</v>
      </c>
      <c r="F245" s="32">
        <f t="shared" ref="F245:G247" si="34">F246</f>
        <v>955.6</v>
      </c>
      <c r="G245" s="32">
        <f t="shared" si="34"/>
        <v>596.6</v>
      </c>
    </row>
    <row r="246" spans="1:7" s="55" customFormat="1" ht="60" outlineLevel="2" x14ac:dyDescent="0.25">
      <c r="A246" s="50" t="s">
        <v>212</v>
      </c>
      <c r="B246" s="8" t="s">
        <v>114</v>
      </c>
      <c r="C246" s="8" t="s">
        <v>213</v>
      </c>
      <c r="D246" s="58"/>
      <c r="E246" s="32">
        <f>E247</f>
        <v>714</v>
      </c>
      <c r="F246" s="32">
        <f t="shared" si="34"/>
        <v>955.6</v>
      </c>
      <c r="G246" s="32">
        <f t="shared" si="34"/>
        <v>596.6</v>
      </c>
    </row>
    <row r="247" spans="1:7" s="55" customFormat="1" outlineLevel="2" x14ac:dyDescent="0.25">
      <c r="A247" s="50" t="s">
        <v>223</v>
      </c>
      <c r="B247" s="8" t="s">
        <v>114</v>
      </c>
      <c r="C247" s="8" t="s">
        <v>224</v>
      </c>
      <c r="D247" s="58"/>
      <c r="E247" s="32">
        <f>E248</f>
        <v>714</v>
      </c>
      <c r="F247" s="32">
        <f t="shared" si="34"/>
        <v>955.6</v>
      </c>
      <c r="G247" s="32">
        <f t="shared" si="34"/>
        <v>596.6</v>
      </c>
    </row>
    <row r="248" spans="1:7" s="55" customFormat="1" ht="30" outlineLevel="2" x14ac:dyDescent="0.25">
      <c r="A248" s="36" t="s">
        <v>229</v>
      </c>
      <c r="B248" s="8" t="s">
        <v>114</v>
      </c>
      <c r="C248" s="8" t="s">
        <v>224</v>
      </c>
      <c r="D248" s="58">
        <v>200</v>
      </c>
      <c r="E248" s="32">
        <v>714</v>
      </c>
      <c r="F248" s="32">
        <v>955.6</v>
      </c>
      <c r="G248" s="4">
        <v>596.6</v>
      </c>
    </row>
    <row r="249" spans="1:7" ht="45" outlineLevel="2" x14ac:dyDescent="0.25">
      <c r="A249" s="36" t="s">
        <v>227</v>
      </c>
      <c r="B249" s="8" t="s">
        <v>114</v>
      </c>
      <c r="C249" s="8" t="s">
        <v>228</v>
      </c>
      <c r="D249" s="58"/>
      <c r="E249" s="32">
        <f>E250</f>
        <v>7412.7000000000007</v>
      </c>
      <c r="F249" s="32">
        <f t="shared" ref="F249:G251" si="35">F250</f>
        <v>0</v>
      </c>
      <c r="G249" s="32">
        <f t="shared" si="35"/>
        <v>0</v>
      </c>
    </row>
    <row r="250" spans="1:7" ht="60" outlineLevel="2" x14ac:dyDescent="0.25">
      <c r="A250" s="36" t="s">
        <v>233</v>
      </c>
      <c r="B250" s="8" t="s">
        <v>114</v>
      </c>
      <c r="C250" s="8" t="s">
        <v>234</v>
      </c>
      <c r="D250" s="58"/>
      <c r="E250" s="32">
        <f>E251</f>
        <v>7412.7000000000007</v>
      </c>
      <c r="F250" s="32">
        <f t="shared" si="35"/>
        <v>0</v>
      </c>
      <c r="G250" s="32">
        <f t="shared" si="35"/>
        <v>0</v>
      </c>
    </row>
    <row r="251" spans="1:7" ht="30" outlineLevel="2" x14ac:dyDescent="0.25">
      <c r="A251" s="36" t="s">
        <v>222</v>
      </c>
      <c r="B251" s="8" t="s">
        <v>114</v>
      </c>
      <c r="C251" s="8" t="s">
        <v>235</v>
      </c>
      <c r="D251" s="58"/>
      <c r="E251" s="32">
        <f>E252</f>
        <v>7412.7000000000007</v>
      </c>
      <c r="F251" s="32">
        <f t="shared" si="35"/>
        <v>0</v>
      </c>
      <c r="G251" s="32">
        <f t="shared" si="35"/>
        <v>0</v>
      </c>
    </row>
    <row r="252" spans="1:7" ht="30" outlineLevel="2" x14ac:dyDescent="0.25">
      <c r="A252" s="36" t="s">
        <v>65</v>
      </c>
      <c r="B252" s="8" t="s">
        <v>114</v>
      </c>
      <c r="C252" s="8" t="s">
        <v>235</v>
      </c>
      <c r="D252" s="58">
        <v>400</v>
      </c>
      <c r="E252" s="32">
        <v>7412.7000000000007</v>
      </c>
      <c r="F252" s="32">
        <v>0</v>
      </c>
      <c r="G252" s="4">
        <v>0</v>
      </c>
    </row>
    <row r="253" spans="1:7" ht="45" outlineLevel="2" x14ac:dyDescent="0.25">
      <c r="A253" s="36" t="s">
        <v>655</v>
      </c>
      <c r="B253" s="8" t="s">
        <v>114</v>
      </c>
      <c r="C253" s="8" t="s">
        <v>658</v>
      </c>
      <c r="D253" s="58"/>
      <c r="E253" s="32">
        <f>E254</f>
        <v>13090.4</v>
      </c>
      <c r="F253" s="32">
        <f t="shared" ref="F253:G253" si="36">F254</f>
        <v>0</v>
      </c>
      <c r="G253" s="32">
        <f t="shared" si="36"/>
        <v>0</v>
      </c>
    </row>
    <row r="254" spans="1:7" ht="45" outlineLevel="2" x14ac:dyDescent="0.25">
      <c r="A254" s="36" t="s">
        <v>656</v>
      </c>
      <c r="B254" s="8" t="s">
        <v>114</v>
      </c>
      <c r="C254" s="8" t="s">
        <v>659</v>
      </c>
      <c r="D254" s="58"/>
      <c r="E254" s="32">
        <f>E255</f>
        <v>13090.4</v>
      </c>
      <c r="F254" s="32"/>
      <c r="G254" s="4"/>
    </row>
    <row r="255" spans="1:7" ht="60" outlineLevel="2" x14ac:dyDescent="0.25">
      <c r="A255" s="36" t="s">
        <v>657</v>
      </c>
      <c r="B255" s="8" t="s">
        <v>114</v>
      </c>
      <c r="C255" s="8" t="s">
        <v>660</v>
      </c>
      <c r="D255" s="58"/>
      <c r="E255" s="32">
        <f>E256</f>
        <v>13090.4</v>
      </c>
      <c r="F255" s="32"/>
      <c r="G255" s="4"/>
    </row>
    <row r="256" spans="1:7" ht="30" outlineLevel="2" x14ac:dyDescent="0.25">
      <c r="A256" s="36" t="s">
        <v>65</v>
      </c>
      <c r="B256" s="8" t="s">
        <v>114</v>
      </c>
      <c r="C256" s="8" t="s">
        <v>660</v>
      </c>
      <c r="D256" s="58">
        <v>400</v>
      </c>
      <c r="E256" s="32">
        <v>13090.4</v>
      </c>
      <c r="F256" s="32"/>
      <c r="G256" s="4"/>
    </row>
    <row r="257" spans="1:7" ht="75" outlineLevel="2" x14ac:dyDescent="0.25">
      <c r="A257" s="50" t="s">
        <v>115</v>
      </c>
      <c r="B257" s="8" t="s">
        <v>114</v>
      </c>
      <c r="C257" s="8" t="s">
        <v>116</v>
      </c>
      <c r="D257" s="58"/>
      <c r="E257" s="32">
        <f>E258+E265</f>
        <v>15887.400000000001</v>
      </c>
      <c r="F257" s="32">
        <f t="shared" ref="F257:G257" si="37">F258+F265</f>
        <v>12130.8</v>
      </c>
      <c r="G257" s="32">
        <f t="shared" si="37"/>
        <v>9322.2000000000007</v>
      </c>
    </row>
    <row r="258" spans="1:7" ht="45" outlineLevel="2" x14ac:dyDescent="0.25">
      <c r="A258" s="50" t="s">
        <v>121</v>
      </c>
      <c r="B258" s="8" t="s">
        <v>114</v>
      </c>
      <c r="C258" s="8" t="s">
        <v>122</v>
      </c>
      <c r="D258" s="58"/>
      <c r="E258" s="32">
        <f>E259+E262</f>
        <v>4854.3</v>
      </c>
      <c r="F258" s="32">
        <f>F259+F262</f>
        <v>4654.3</v>
      </c>
      <c r="G258" s="32">
        <f>G259+G262</f>
        <v>4654.3</v>
      </c>
    </row>
    <row r="259" spans="1:7" ht="45" outlineLevel="2" x14ac:dyDescent="0.25">
      <c r="A259" s="36" t="s">
        <v>164</v>
      </c>
      <c r="B259" s="8" t="s">
        <v>114</v>
      </c>
      <c r="C259" s="8" t="s">
        <v>165</v>
      </c>
      <c r="D259" s="58"/>
      <c r="E259" s="32">
        <f t="shared" ref="E259:G260" si="38">E260</f>
        <v>4359.3</v>
      </c>
      <c r="F259" s="32">
        <f t="shared" si="38"/>
        <v>4588.6000000000004</v>
      </c>
      <c r="G259" s="32">
        <f t="shared" si="38"/>
        <v>4588.6000000000004</v>
      </c>
    </row>
    <row r="260" spans="1:7" ht="60" outlineLevel="2" x14ac:dyDescent="0.25">
      <c r="A260" s="67" t="s">
        <v>166</v>
      </c>
      <c r="B260" s="8" t="s">
        <v>114</v>
      </c>
      <c r="C260" s="29" t="s">
        <v>167</v>
      </c>
      <c r="D260" s="58"/>
      <c r="E260" s="32">
        <f t="shared" si="38"/>
        <v>4359.3</v>
      </c>
      <c r="F260" s="32">
        <f t="shared" si="38"/>
        <v>4588.6000000000004</v>
      </c>
      <c r="G260" s="32">
        <f t="shared" si="38"/>
        <v>4588.6000000000004</v>
      </c>
    </row>
    <row r="261" spans="1:7" outlineLevel="2" x14ac:dyDescent="0.25">
      <c r="A261" s="36" t="s">
        <v>34</v>
      </c>
      <c r="B261" s="8" t="s">
        <v>114</v>
      </c>
      <c r="C261" s="29" t="s">
        <v>167</v>
      </c>
      <c r="D261" s="58">
        <v>800</v>
      </c>
      <c r="E261" s="32">
        <v>4359.3</v>
      </c>
      <c r="F261" s="32">
        <v>4588.6000000000004</v>
      </c>
      <c r="G261" s="4">
        <v>4588.6000000000004</v>
      </c>
    </row>
    <row r="262" spans="1:7" ht="45" outlineLevel="2" x14ac:dyDescent="0.25">
      <c r="A262" s="36" t="s">
        <v>168</v>
      </c>
      <c r="B262" s="8" t="s">
        <v>114</v>
      </c>
      <c r="C262" s="8" t="s">
        <v>169</v>
      </c>
      <c r="D262" s="58"/>
      <c r="E262" s="32">
        <f t="shared" ref="E262:G263" si="39">E263</f>
        <v>495</v>
      </c>
      <c r="F262" s="32">
        <f t="shared" si="39"/>
        <v>65.7</v>
      </c>
      <c r="G262" s="32">
        <f t="shared" si="39"/>
        <v>65.7</v>
      </c>
    </row>
    <row r="263" spans="1:7" ht="60" outlineLevel="2" x14ac:dyDescent="0.25">
      <c r="A263" s="36" t="s">
        <v>170</v>
      </c>
      <c r="B263" s="8" t="s">
        <v>114</v>
      </c>
      <c r="C263" s="8" t="s">
        <v>171</v>
      </c>
      <c r="D263" s="58"/>
      <c r="E263" s="32">
        <f t="shared" si="39"/>
        <v>495</v>
      </c>
      <c r="F263" s="32">
        <f t="shared" si="39"/>
        <v>65.7</v>
      </c>
      <c r="G263" s="32">
        <f t="shared" si="39"/>
        <v>65.7</v>
      </c>
    </row>
    <row r="264" spans="1:7" ht="30" outlineLevel="2" x14ac:dyDescent="0.25">
      <c r="A264" s="39" t="s">
        <v>229</v>
      </c>
      <c r="B264" s="8" t="s">
        <v>114</v>
      </c>
      <c r="C264" s="8" t="s">
        <v>171</v>
      </c>
      <c r="D264" s="58">
        <v>200</v>
      </c>
      <c r="E264" s="32">
        <f>66.7+428.3</f>
        <v>495</v>
      </c>
      <c r="F264" s="32">
        <v>65.7</v>
      </c>
      <c r="G264" s="4">
        <v>65.7</v>
      </c>
    </row>
    <row r="265" spans="1:7" ht="30" outlineLevel="2" x14ac:dyDescent="0.25">
      <c r="A265" s="36" t="s">
        <v>266</v>
      </c>
      <c r="B265" s="8" t="s">
        <v>114</v>
      </c>
      <c r="C265" s="8" t="s">
        <v>267</v>
      </c>
      <c r="D265" s="58"/>
      <c r="E265" s="32">
        <f>E266</f>
        <v>11033.1</v>
      </c>
      <c r="F265" s="32">
        <f t="shared" ref="F265:G269" si="40">F266</f>
        <v>7476.5</v>
      </c>
      <c r="G265" s="32">
        <f t="shared" si="40"/>
        <v>4667.8999999999996</v>
      </c>
    </row>
    <row r="266" spans="1:7" ht="45" outlineLevel="2" x14ac:dyDescent="0.25">
      <c r="A266" s="36" t="s">
        <v>117</v>
      </c>
      <c r="B266" s="8" t="s">
        <v>114</v>
      </c>
      <c r="C266" s="8" t="s">
        <v>118</v>
      </c>
      <c r="D266" s="58"/>
      <c r="E266" s="32">
        <f>E269+E267</f>
        <v>11033.1</v>
      </c>
      <c r="F266" s="32">
        <f t="shared" ref="F266:G266" si="41">F269+F267</f>
        <v>7476.5</v>
      </c>
      <c r="G266" s="32">
        <f t="shared" si="41"/>
        <v>4667.8999999999996</v>
      </c>
    </row>
    <row r="267" spans="1:7" ht="30" outlineLevel="2" x14ac:dyDescent="0.25">
      <c r="A267" s="51" t="s">
        <v>661</v>
      </c>
      <c r="B267" s="8" t="s">
        <v>114</v>
      </c>
      <c r="C267" s="8" t="s">
        <v>663</v>
      </c>
      <c r="D267" s="58"/>
      <c r="E267" s="32">
        <f>E268</f>
        <v>2098.4</v>
      </c>
      <c r="F267" s="32">
        <f t="shared" ref="F267:G267" si="42">F268</f>
        <v>0</v>
      </c>
      <c r="G267" s="32">
        <f t="shared" si="42"/>
        <v>0</v>
      </c>
    </row>
    <row r="268" spans="1:7" ht="30" outlineLevel="2" x14ac:dyDescent="0.25">
      <c r="A268" s="51" t="s">
        <v>662</v>
      </c>
      <c r="B268" s="8" t="s">
        <v>114</v>
      </c>
      <c r="C268" s="8" t="s">
        <v>663</v>
      </c>
      <c r="D268" s="58">
        <v>200</v>
      </c>
      <c r="E268" s="32">
        <v>2098.4</v>
      </c>
      <c r="F268" s="32"/>
      <c r="G268" s="32"/>
    </row>
    <row r="269" spans="1:7" ht="75" outlineLevel="2" x14ac:dyDescent="0.25">
      <c r="A269" s="36" t="s">
        <v>225</v>
      </c>
      <c r="B269" s="8" t="s">
        <v>114</v>
      </c>
      <c r="C269" s="8" t="s">
        <v>226</v>
      </c>
      <c r="D269" s="58"/>
      <c r="E269" s="32">
        <f>E270</f>
        <v>8934.7000000000007</v>
      </c>
      <c r="F269" s="32">
        <f t="shared" si="40"/>
        <v>7476.5</v>
      </c>
      <c r="G269" s="32">
        <f t="shared" si="40"/>
        <v>4667.8999999999996</v>
      </c>
    </row>
    <row r="270" spans="1:7" ht="30" outlineLevel="2" x14ac:dyDescent="0.25">
      <c r="A270" s="36" t="s">
        <v>229</v>
      </c>
      <c r="B270" s="8" t="s">
        <v>114</v>
      </c>
      <c r="C270" s="8" t="s">
        <v>226</v>
      </c>
      <c r="D270" s="58">
        <v>200</v>
      </c>
      <c r="E270" s="32">
        <f>5669.7+3265</f>
        <v>8934.7000000000007</v>
      </c>
      <c r="F270" s="32">
        <v>7476.5</v>
      </c>
      <c r="G270" s="4">
        <v>4667.8999999999996</v>
      </c>
    </row>
    <row r="271" spans="1:7" outlineLevel="1" x14ac:dyDescent="0.25">
      <c r="A271" s="50" t="s">
        <v>119</v>
      </c>
      <c r="B271" s="8" t="s">
        <v>120</v>
      </c>
      <c r="C271" s="8"/>
      <c r="D271" s="58"/>
      <c r="E271" s="32">
        <f>E272</f>
        <v>3323446.3</v>
      </c>
      <c r="F271" s="32">
        <f t="shared" ref="E271:G272" si="43">F272</f>
        <v>592760.90000000014</v>
      </c>
      <c r="G271" s="32">
        <f t="shared" si="43"/>
        <v>137769.20000000001</v>
      </c>
    </row>
    <row r="272" spans="1:7" ht="75" outlineLevel="2" x14ac:dyDescent="0.25">
      <c r="A272" s="50" t="s">
        <v>115</v>
      </c>
      <c r="B272" s="8" t="s">
        <v>120</v>
      </c>
      <c r="C272" s="8" t="s">
        <v>116</v>
      </c>
      <c r="D272" s="58"/>
      <c r="E272" s="32">
        <f t="shared" si="43"/>
        <v>3323446.3</v>
      </c>
      <c r="F272" s="32">
        <f t="shared" si="43"/>
        <v>592760.90000000014</v>
      </c>
      <c r="G272" s="32">
        <f t="shared" si="43"/>
        <v>137769.20000000001</v>
      </c>
    </row>
    <row r="273" spans="1:7" ht="45" outlineLevel="2" x14ac:dyDescent="0.25">
      <c r="A273" s="50" t="s">
        <v>121</v>
      </c>
      <c r="B273" s="8" t="s">
        <v>120</v>
      </c>
      <c r="C273" s="8" t="s">
        <v>122</v>
      </c>
      <c r="D273" s="58"/>
      <c r="E273" s="32">
        <f>E274+E303+E310</f>
        <v>3323446.3</v>
      </c>
      <c r="F273" s="32">
        <f>F274+F303+F310</f>
        <v>592760.90000000014</v>
      </c>
      <c r="G273" s="32">
        <f>G274+G303+G310</f>
        <v>137769.20000000001</v>
      </c>
    </row>
    <row r="274" spans="1:7" ht="45" outlineLevel="2" x14ac:dyDescent="0.25">
      <c r="A274" s="36" t="s">
        <v>123</v>
      </c>
      <c r="B274" s="8" t="s">
        <v>120</v>
      </c>
      <c r="C274" s="8" t="s">
        <v>124</v>
      </c>
      <c r="D274" s="58"/>
      <c r="E274" s="32">
        <f>E280+E294+E298+E275+E282+E288+E290+E292+E301+E296+E278+E284+E286</f>
        <v>3292538.1999999997</v>
      </c>
      <c r="F274" s="32">
        <f t="shared" ref="F274:G274" si="44">F280+F294+F298+F275+F282+F288+F290+F292+F301+F296+F278+F284+F286</f>
        <v>585784.10000000009</v>
      </c>
      <c r="G274" s="32">
        <f t="shared" si="44"/>
        <v>123037.2</v>
      </c>
    </row>
    <row r="275" spans="1:7" ht="30" outlineLevel="2" x14ac:dyDescent="0.25">
      <c r="A275" s="52" t="s">
        <v>125</v>
      </c>
      <c r="B275" s="8" t="s">
        <v>120</v>
      </c>
      <c r="C275" s="8" t="s">
        <v>126</v>
      </c>
      <c r="D275" s="58"/>
      <c r="E275" s="32">
        <f>E277+E276</f>
        <v>471197.8</v>
      </c>
      <c r="F275" s="32">
        <f t="shared" ref="F275:G275" si="45">F277+F276</f>
        <v>333691.2</v>
      </c>
      <c r="G275" s="32">
        <f t="shared" si="45"/>
        <v>35818.800000000003</v>
      </c>
    </row>
    <row r="276" spans="1:7" ht="30" outlineLevel="2" x14ac:dyDescent="0.25">
      <c r="A276" s="48" t="s">
        <v>229</v>
      </c>
      <c r="B276" s="63" t="s">
        <v>120</v>
      </c>
      <c r="C276" s="63" t="s">
        <v>126</v>
      </c>
      <c r="D276" s="58">
        <v>200</v>
      </c>
      <c r="E276" s="32">
        <v>26881.19999999999</v>
      </c>
      <c r="F276" s="32">
        <v>333691.2</v>
      </c>
      <c r="G276" s="56">
        <v>35818.800000000003</v>
      </c>
    </row>
    <row r="277" spans="1:7" ht="30" outlineLevel="2" x14ac:dyDescent="0.25">
      <c r="A277" s="68" t="s">
        <v>65</v>
      </c>
      <c r="B277" s="8" t="s">
        <v>120</v>
      </c>
      <c r="C277" s="8" t="s">
        <v>126</v>
      </c>
      <c r="D277" s="58">
        <v>400</v>
      </c>
      <c r="E277" s="32">
        <f>440092.8-8795.8-7500+20519.6</f>
        <v>444316.6</v>
      </c>
      <c r="F277" s="32">
        <v>0</v>
      </c>
      <c r="G277" s="4">
        <v>0</v>
      </c>
    </row>
    <row r="278" spans="1:7" ht="45" outlineLevel="2" x14ac:dyDescent="0.25">
      <c r="A278" s="68" t="s">
        <v>625</v>
      </c>
      <c r="B278" s="63" t="s">
        <v>120</v>
      </c>
      <c r="C278" s="63" t="s">
        <v>626</v>
      </c>
      <c r="D278" s="58"/>
      <c r="E278" s="32">
        <f>E279</f>
        <v>1212.5999999999999</v>
      </c>
      <c r="F278" s="32">
        <f t="shared" ref="F278:G278" si="46">F279</f>
        <v>0</v>
      </c>
      <c r="G278" s="32">
        <f t="shared" si="46"/>
        <v>0</v>
      </c>
    </row>
    <row r="279" spans="1:7" ht="30" outlineLevel="2" x14ac:dyDescent="0.25">
      <c r="A279" s="68" t="s">
        <v>65</v>
      </c>
      <c r="B279" s="63" t="s">
        <v>120</v>
      </c>
      <c r="C279" s="63" t="s">
        <v>626</v>
      </c>
      <c r="D279" s="58">
        <v>400</v>
      </c>
      <c r="E279" s="32">
        <v>1212.5999999999999</v>
      </c>
      <c r="F279" s="32">
        <v>0</v>
      </c>
      <c r="G279" s="4">
        <v>0</v>
      </c>
    </row>
    <row r="280" spans="1:7" ht="105.75" customHeight="1" outlineLevel="2" x14ac:dyDescent="0.25">
      <c r="A280" s="36" t="s">
        <v>249</v>
      </c>
      <c r="B280" s="8" t="s">
        <v>120</v>
      </c>
      <c r="C280" s="8" t="s">
        <v>678</v>
      </c>
      <c r="D280" s="58"/>
      <c r="E280" s="32">
        <f>E281</f>
        <v>2544898.4</v>
      </c>
      <c r="F280" s="32">
        <f>F281</f>
        <v>0</v>
      </c>
      <c r="G280" s="32">
        <f>G281</f>
        <v>0</v>
      </c>
    </row>
    <row r="281" spans="1:7" outlineLevel="2" x14ac:dyDescent="0.25">
      <c r="A281" s="36" t="s">
        <v>34</v>
      </c>
      <c r="B281" s="8" t="s">
        <v>120</v>
      </c>
      <c r="C281" s="8" t="s">
        <v>678</v>
      </c>
      <c r="D281" s="58">
        <v>800</v>
      </c>
      <c r="E281" s="32">
        <v>2544898.4</v>
      </c>
      <c r="F281" s="32">
        <v>0</v>
      </c>
      <c r="G281" s="4">
        <v>0</v>
      </c>
    </row>
    <row r="282" spans="1:7" ht="45" outlineLevel="2" x14ac:dyDescent="0.25">
      <c r="A282" s="36" t="s">
        <v>281</v>
      </c>
      <c r="B282" s="8" t="s">
        <v>120</v>
      </c>
      <c r="C282" s="8" t="s">
        <v>282</v>
      </c>
      <c r="D282" s="58"/>
      <c r="E282" s="32">
        <f>E283</f>
        <v>8000</v>
      </c>
      <c r="F282" s="32">
        <f>F283</f>
        <v>0</v>
      </c>
      <c r="G282" s="32">
        <f>G283</f>
        <v>0</v>
      </c>
    </row>
    <row r="283" spans="1:7" ht="30" outlineLevel="2" x14ac:dyDescent="0.25">
      <c r="A283" s="39" t="s">
        <v>229</v>
      </c>
      <c r="B283" s="8" t="s">
        <v>120</v>
      </c>
      <c r="C283" s="8" t="s">
        <v>282</v>
      </c>
      <c r="D283" s="58">
        <v>200</v>
      </c>
      <c r="E283" s="32">
        <f>7663.3+336.7</f>
        <v>8000</v>
      </c>
      <c r="F283" s="32">
        <v>0</v>
      </c>
      <c r="G283" s="4">
        <v>0</v>
      </c>
    </row>
    <row r="284" spans="1:7" ht="45" outlineLevel="2" x14ac:dyDescent="0.25">
      <c r="A284" s="109" t="s">
        <v>667</v>
      </c>
      <c r="B284" s="8" t="s">
        <v>120</v>
      </c>
      <c r="C284" s="8" t="s">
        <v>668</v>
      </c>
      <c r="D284" s="58"/>
      <c r="E284" s="32">
        <f>E285</f>
        <v>0</v>
      </c>
      <c r="F284" s="32">
        <f t="shared" ref="F284:G284" si="47">F285</f>
        <v>12386.9</v>
      </c>
      <c r="G284" s="32">
        <f t="shared" si="47"/>
        <v>0</v>
      </c>
    </row>
    <row r="285" spans="1:7" ht="30" outlineLevel="2" x14ac:dyDescent="0.25">
      <c r="A285" s="109" t="s">
        <v>65</v>
      </c>
      <c r="B285" s="8" t="s">
        <v>120</v>
      </c>
      <c r="C285" s="8" t="s">
        <v>668</v>
      </c>
      <c r="D285" s="58">
        <v>400</v>
      </c>
      <c r="E285" s="32"/>
      <c r="F285" s="32">
        <v>12386.9</v>
      </c>
      <c r="G285" s="4"/>
    </row>
    <row r="286" spans="1:7" ht="60" outlineLevel="2" x14ac:dyDescent="0.25">
      <c r="A286" s="68" t="s">
        <v>665</v>
      </c>
      <c r="B286" s="8" t="s">
        <v>120</v>
      </c>
      <c r="C286" s="8" t="s">
        <v>666</v>
      </c>
      <c r="D286" s="58"/>
      <c r="E286" s="32">
        <f>E287</f>
        <v>105</v>
      </c>
      <c r="F286" s="32">
        <f t="shared" ref="F286:G286" si="48">F287</f>
        <v>0</v>
      </c>
      <c r="G286" s="32">
        <f t="shared" si="48"/>
        <v>0</v>
      </c>
    </row>
    <row r="287" spans="1:7" ht="30" outlineLevel="2" x14ac:dyDescent="0.25">
      <c r="A287" s="68" t="s">
        <v>229</v>
      </c>
      <c r="B287" s="8" t="s">
        <v>120</v>
      </c>
      <c r="C287" s="8" t="s">
        <v>666</v>
      </c>
      <c r="D287" s="58">
        <v>200</v>
      </c>
      <c r="E287" s="32">
        <v>105</v>
      </c>
      <c r="F287" s="32"/>
      <c r="G287" s="4"/>
    </row>
    <row r="288" spans="1:7" ht="30" outlineLevel="2" x14ac:dyDescent="0.25">
      <c r="A288" s="36" t="s">
        <v>607</v>
      </c>
      <c r="B288" s="63" t="s">
        <v>120</v>
      </c>
      <c r="C288" s="63" t="s">
        <v>608</v>
      </c>
      <c r="D288" s="58"/>
      <c r="E288" s="32">
        <f>E289</f>
        <v>4131.6000000000004</v>
      </c>
      <c r="F288" s="32">
        <f t="shared" ref="F288:G288" si="49">F289</f>
        <v>0</v>
      </c>
      <c r="G288" s="32">
        <f t="shared" si="49"/>
        <v>0</v>
      </c>
    </row>
    <row r="289" spans="1:7" ht="30" outlineLevel="2" x14ac:dyDescent="0.25">
      <c r="A289" s="36" t="s">
        <v>65</v>
      </c>
      <c r="B289" s="63" t="s">
        <v>120</v>
      </c>
      <c r="C289" s="63" t="s">
        <v>608</v>
      </c>
      <c r="D289" s="58">
        <v>400</v>
      </c>
      <c r="E289" s="32">
        <f>4131.6</f>
        <v>4131.6000000000004</v>
      </c>
      <c r="F289" s="32">
        <v>0</v>
      </c>
      <c r="G289" s="4">
        <v>0</v>
      </c>
    </row>
    <row r="290" spans="1:7" ht="45" outlineLevel="2" x14ac:dyDescent="0.25">
      <c r="A290" s="36" t="s">
        <v>609</v>
      </c>
      <c r="B290" s="63" t="s">
        <v>120</v>
      </c>
      <c r="C290" s="63" t="s">
        <v>611</v>
      </c>
      <c r="D290" s="58"/>
      <c r="E290" s="32">
        <f>E291</f>
        <v>20185</v>
      </c>
      <c r="F290" s="32">
        <f t="shared" ref="F290:G290" si="50">F291</f>
        <v>0</v>
      </c>
      <c r="G290" s="32">
        <f t="shared" si="50"/>
        <v>0</v>
      </c>
    </row>
    <row r="291" spans="1:7" ht="30" outlineLevel="2" x14ac:dyDescent="0.25">
      <c r="A291" s="36" t="s">
        <v>65</v>
      </c>
      <c r="B291" s="63" t="s">
        <v>120</v>
      </c>
      <c r="C291" s="63" t="s">
        <v>611</v>
      </c>
      <c r="D291" s="58">
        <v>400</v>
      </c>
      <c r="E291" s="32">
        <v>20185</v>
      </c>
      <c r="F291" s="32">
        <v>0</v>
      </c>
      <c r="G291" s="32">
        <v>0</v>
      </c>
    </row>
    <row r="292" spans="1:7" ht="45" outlineLevel="2" x14ac:dyDescent="0.25">
      <c r="A292" s="36" t="s">
        <v>610</v>
      </c>
      <c r="B292" s="63" t="s">
        <v>120</v>
      </c>
      <c r="C292" s="63" t="s">
        <v>612</v>
      </c>
      <c r="D292" s="58"/>
      <c r="E292" s="32">
        <f>E293</f>
        <v>599</v>
      </c>
      <c r="F292" s="32">
        <f t="shared" ref="F292:G292" si="51">F293</f>
        <v>0</v>
      </c>
      <c r="G292" s="32">
        <f t="shared" si="51"/>
        <v>0</v>
      </c>
    </row>
    <row r="293" spans="1:7" ht="30" outlineLevel="2" x14ac:dyDescent="0.25">
      <c r="A293" s="36" t="s">
        <v>65</v>
      </c>
      <c r="B293" s="63" t="s">
        <v>120</v>
      </c>
      <c r="C293" s="63" t="s">
        <v>612</v>
      </c>
      <c r="D293" s="58">
        <v>400</v>
      </c>
      <c r="E293" s="32">
        <v>599</v>
      </c>
      <c r="F293" s="32">
        <v>0</v>
      </c>
      <c r="G293" s="4">
        <v>0</v>
      </c>
    </row>
    <row r="294" spans="1:7" ht="45" outlineLevel="2" x14ac:dyDescent="0.25">
      <c r="A294" s="36" t="s">
        <v>241</v>
      </c>
      <c r="B294" s="8" t="s">
        <v>120</v>
      </c>
      <c r="C294" s="8" t="s">
        <v>242</v>
      </c>
      <c r="D294" s="58"/>
      <c r="E294" s="32">
        <f>E295</f>
        <v>80294.3</v>
      </c>
      <c r="F294" s="32">
        <f>F295</f>
        <v>170146.2</v>
      </c>
      <c r="G294" s="32">
        <f>G295</f>
        <v>14878</v>
      </c>
    </row>
    <row r="295" spans="1:7" outlineLevel="2" x14ac:dyDescent="0.25">
      <c r="A295" s="36" t="s">
        <v>34</v>
      </c>
      <c r="B295" s="8" t="s">
        <v>120</v>
      </c>
      <c r="C295" s="8" t="s">
        <v>242</v>
      </c>
      <c r="D295" s="58">
        <v>800</v>
      </c>
      <c r="E295" s="32">
        <v>80294.3</v>
      </c>
      <c r="F295" s="32">
        <v>170146.2</v>
      </c>
      <c r="G295" s="4">
        <v>14878</v>
      </c>
    </row>
    <row r="296" spans="1:7" ht="75" outlineLevel="2" x14ac:dyDescent="0.25">
      <c r="A296" s="36" t="s">
        <v>615</v>
      </c>
      <c r="B296" s="8" t="s">
        <v>120</v>
      </c>
      <c r="C296" s="8" t="s">
        <v>616</v>
      </c>
      <c r="D296" s="58"/>
      <c r="E296" s="32">
        <f>E297</f>
        <v>4195.6000000000004</v>
      </c>
      <c r="F296" s="32">
        <f t="shared" ref="F296:G296" si="52">F297</f>
        <v>4381.8999999999996</v>
      </c>
      <c r="G296" s="32">
        <f t="shared" si="52"/>
        <v>4557.2</v>
      </c>
    </row>
    <row r="297" spans="1:7" ht="30" outlineLevel="2" x14ac:dyDescent="0.25">
      <c r="A297" s="48" t="s">
        <v>20</v>
      </c>
      <c r="B297" s="8" t="s">
        <v>120</v>
      </c>
      <c r="C297" s="8" t="s">
        <v>616</v>
      </c>
      <c r="D297" s="58">
        <v>300</v>
      </c>
      <c r="E297" s="32">
        <v>4195.6000000000004</v>
      </c>
      <c r="F297" s="32">
        <v>4381.8999999999996</v>
      </c>
      <c r="G297" s="4">
        <v>4557.2</v>
      </c>
    </row>
    <row r="298" spans="1:7" ht="90" outlineLevel="2" x14ac:dyDescent="0.25">
      <c r="A298" s="36" t="s">
        <v>275</v>
      </c>
      <c r="B298" s="8" t="s">
        <v>120</v>
      </c>
      <c r="C298" s="8" t="s">
        <v>276</v>
      </c>
      <c r="D298" s="58"/>
      <c r="E298" s="32">
        <f>E299+E300</f>
        <v>143718.9</v>
      </c>
      <c r="F298" s="32">
        <f>F299+F300</f>
        <v>65177.9</v>
      </c>
      <c r="G298" s="32">
        <f>G299+G300</f>
        <v>67783.199999999997</v>
      </c>
    </row>
    <row r="299" spans="1:7" ht="30" outlineLevel="2" x14ac:dyDescent="0.25">
      <c r="A299" s="39" t="s">
        <v>229</v>
      </c>
      <c r="B299" s="8" t="s">
        <v>120</v>
      </c>
      <c r="C299" s="8" t="s">
        <v>276</v>
      </c>
      <c r="D299" s="58">
        <v>200</v>
      </c>
      <c r="E299" s="32">
        <v>44.9</v>
      </c>
      <c r="F299" s="32">
        <v>44.9</v>
      </c>
      <c r="G299" s="4">
        <v>44.9</v>
      </c>
    </row>
    <row r="300" spans="1:7" outlineLevel="2" x14ac:dyDescent="0.25">
      <c r="A300" s="36" t="s">
        <v>34</v>
      </c>
      <c r="B300" s="8" t="s">
        <v>120</v>
      </c>
      <c r="C300" s="8" t="s">
        <v>276</v>
      </c>
      <c r="D300" s="58">
        <v>800</v>
      </c>
      <c r="E300" s="32">
        <f>62364.4+81309.6</f>
        <v>143674</v>
      </c>
      <c r="F300" s="32">
        <v>65133</v>
      </c>
      <c r="G300" s="4">
        <v>67738.3</v>
      </c>
    </row>
    <row r="301" spans="1:7" ht="75" outlineLevel="2" x14ac:dyDescent="0.25">
      <c r="A301" s="51" t="s">
        <v>613</v>
      </c>
      <c r="B301" s="63" t="s">
        <v>120</v>
      </c>
      <c r="C301" s="63" t="s">
        <v>614</v>
      </c>
      <c r="D301" s="58"/>
      <c r="E301" s="32">
        <f>E302</f>
        <v>14000</v>
      </c>
      <c r="F301" s="32">
        <f t="shared" ref="F301:G301" si="53">F302</f>
        <v>0</v>
      </c>
      <c r="G301" s="32">
        <f t="shared" si="53"/>
        <v>0</v>
      </c>
    </row>
    <row r="302" spans="1:7" ht="30" outlineLevel="2" x14ac:dyDescent="0.25">
      <c r="A302" s="36" t="s">
        <v>65</v>
      </c>
      <c r="B302" s="63" t="s">
        <v>120</v>
      </c>
      <c r="C302" s="63" t="s">
        <v>614</v>
      </c>
      <c r="D302" s="58">
        <v>400</v>
      </c>
      <c r="E302" s="32">
        <v>14000</v>
      </c>
      <c r="F302" s="32">
        <v>0</v>
      </c>
      <c r="G302" s="4">
        <v>0</v>
      </c>
    </row>
    <row r="303" spans="1:7" ht="45" outlineLevel="2" x14ac:dyDescent="0.25">
      <c r="A303" s="36" t="s">
        <v>164</v>
      </c>
      <c r="B303" s="8" t="s">
        <v>120</v>
      </c>
      <c r="C303" s="8" t="s">
        <v>165</v>
      </c>
      <c r="D303" s="58"/>
      <c r="E303" s="32">
        <f>E304+E306+E308</f>
        <v>7708.0999999999995</v>
      </c>
      <c r="F303" s="32">
        <f>F304+F306+F308</f>
        <v>6976.8</v>
      </c>
      <c r="G303" s="32">
        <f>G304+G306+G308</f>
        <v>14732</v>
      </c>
    </row>
    <row r="304" spans="1:7" ht="30" outlineLevel="2" x14ac:dyDescent="0.25">
      <c r="A304" s="67" t="s">
        <v>172</v>
      </c>
      <c r="B304" s="8" t="s">
        <v>120</v>
      </c>
      <c r="C304" s="8" t="s">
        <v>173</v>
      </c>
      <c r="D304" s="58"/>
      <c r="E304" s="32">
        <f>E305</f>
        <v>7700.2</v>
      </c>
      <c r="F304" s="32">
        <f>F305</f>
        <v>6963.7</v>
      </c>
      <c r="G304" s="32">
        <f>G305</f>
        <v>6963.7</v>
      </c>
    </row>
    <row r="305" spans="1:7" outlineLevel="2" x14ac:dyDescent="0.25">
      <c r="A305" s="36" t="s">
        <v>34</v>
      </c>
      <c r="B305" s="8" t="s">
        <v>120</v>
      </c>
      <c r="C305" s="8" t="s">
        <v>173</v>
      </c>
      <c r="D305" s="58">
        <v>800</v>
      </c>
      <c r="E305" s="32">
        <v>7700.2</v>
      </c>
      <c r="F305" s="32">
        <v>6963.7</v>
      </c>
      <c r="G305" s="4">
        <v>6963.7</v>
      </c>
    </row>
    <row r="306" spans="1:7" ht="75" outlineLevel="2" x14ac:dyDescent="0.25">
      <c r="A306" s="36" t="s">
        <v>236</v>
      </c>
      <c r="B306" s="8" t="s">
        <v>120</v>
      </c>
      <c r="C306" s="8" t="s">
        <v>174</v>
      </c>
      <c r="D306" s="58"/>
      <c r="E306" s="32">
        <f>E307</f>
        <v>7.9</v>
      </c>
      <c r="F306" s="32">
        <f>F307</f>
        <v>13.1</v>
      </c>
      <c r="G306" s="32">
        <f>G307</f>
        <v>13.1</v>
      </c>
    </row>
    <row r="307" spans="1:7" outlineLevel="2" x14ac:dyDescent="0.25">
      <c r="A307" s="36" t="s">
        <v>34</v>
      </c>
      <c r="B307" s="8" t="s">
        <v>120</v>
      </c>
      <c r="C307" s="8" t="s">
        <v>174</v>
      </c>
      <c r="D307" s="58">
        <v>800</v>
      </c>
      <c r="E307" s="32">
        <v>7.9</v>
      </c>
      <c r="F307" s="32">
        <v>13.1</v>
      </c>
      <c r="G307" s="4">
        <v>13.1</v>
      </c>
    </row>
    <row r="308" spans="1:7" ht="30" outlineLevel="2" x14ac:dyDescent="0.25">
      <c r="A308" s="36" t="s">
        <v>292</v>
      </c>
      <c r="B308" s="8" t="s">
        <v>120</v>
      </c>
      <c r="C308" s="8" t="s">
        <v>293</v>
      </c>
      <c r="D308" s="58"/>
      <c r="E308" s="32">
        <f>E309</f>
        <v>0</v>
      </c>
      <c r="F308" s="32">
        <f>F309</f>
        <v>0</v>
      </c>
      <c r="G308" s="32">
        <f>G309</f>
        <v>7755.2</v>
      </c>
    </row>
    <row r="309" spans="1:7" outlineLevel="2" x14ac:dyDescent="0.25">
      <c r="A309" s="36" t="s">
        <v>34</v>
      </c>
      <c r="B309" s="8" t="s">
        <v>120</v>
      </c>
      <c r="C309" s="8" t="s">
        <v>293</v>
      </c>
      <c r="D309" s="58">
        <v>800</v>
      </c>
      <c r="E309" s="32">
        <v>0</v>
      </c>
      <c r="F309" s="32">
        <v>0</v>
      </c>
      <c r="G309" s="4">
        <v>7755.2</v>
      </c>
    </row>
    <row r="310" spans="1:7" ht="30" outlineLevel="2" x14ac:dyDescent="0.25">
      <c r="A310" s="36" t="s">
        <v>603</v>
      </c>
      <c r="B310" s="8" t="s">
        <v>120</v>
      </c>
      <c r="C310" s="8" t="s">
        <v>605</v>
      </c>
      <c r="D310" s="58"/>
      <c r="E310" s="32">
        <f>E311</f>
        <v>23200</v>
      </c>
      <c r="F310" s="32">
        <f t="shared" ref="F310:G311" si="54">F311</f>
        <v>0</v>
      </c>
      <c r="G310" s="32">
        <f t="shared" si="54"/>
        <v>0</v>
      </c>
    </row>
    <row r="311" spans="1:7" ht="45" outlineLevel="2" x14ac:dyDescent="0.25">
      <c r="A311" s="48" t="s">
        <v>604</v>
      </c>
      <c r="B311" s="63" t="s">
        <v>120</v>
      </c>
      <c r="C311" s="63" t="s">
        <v>606</v>
      </c>
      <c r="D311" s="58"/>
      <c r="E311" s="32">
        <f>E312</f>
        <v>23200</v>
      </c>
      <c r="F311" s="32">
        <f t="shared" si="54"/>
        <v>0</v>
      </c>
      <c r="G311" s="32">
        <f t="shared" si="54"/>
        <v>0</v>
      </c>
    </row>
    <row r="312" spans="1:7" ht="30" outlineLevel="2" x14ac:dyDescent="0.25">
      <c r="A312" s="68" t="s">
        <v>65</v>
      </c>
      <c r="B312" s="63" t="s">
        <v>120</v>
      </c>
      <c r="C312" s="63" t="s">
        <v>606</v>
      </c>
      <c r="D312" s="58">
        <v>400</v>
      </c>
      <c r="E312" s="32">
        <v>23200</v>
      </c>
      <c r="F312" s="32">
        <v>0</v>
      </c>
      <c r="G312" s="4">
        <v>0</v>
      </c>
    </row>
    <row r="313" spans="1:7" outlineLevel="1" x14ac:dyDescent="0.25">
      <c r="A313" s="51" t="s">
        <v>127</v>
      </c>
      <c r="B313" s="8" t="s">
        <v>128</v>
      </c>
      <c r="C313" s="8"/>
      <c r="D313" s="58"/>
      <c r="E313" s="32">
        <f>E348+E314+E343</f>
        <v>944498.9</v>
      </c>
      <c r="F313" s="32">
        <f>F348+F314+F343</f>
        <v>249485.4</v>
      </c>
      <c r="G313" s="32">
        <f>G348+G314+G343</f>
        <v>287506.2</v>
      </c>
    </row>
    <row r="314" spans="1:7" ht="75" outlineLevel="2" x14ac:dyDescent="0.25">
      <c r="A314" s="50" t="s">
        <v>115</v>
      </c>
      <c r="B314" s="8" t="s">
        <v>128</v>
      </c>
      <c r="C314" s="8" t="s">
        <v>116</v>
      </c>
      <c r="D314" s="58"/>
      <c r="E314" s="32">
        <f>E315</f>
        <v>654870.30000000005</v>
      </c>
      <c r="F314" s="32">
        <f t="shared" ref="F314:G314" si="55">F315</f>
        <v>249485.4</v>
      </c>
      <c r="G314" s="32">
        <f t="shared" si="55"/>
        <v>287506.2</v>
      </c>
    </row>
    <row r="315" spans="1:7" ht="30" outlineLevel="2" x14ac:dyDescent="0.25">
      <c r="A315" s="50" t="s">
        <v>129</v>
      </c>
      <c r="B315" s="8" t="s">
        <v>128</v>
      </c>
      <c r="C315" s="8" t="s">
        <v>130</v>
      </c>
      <c r="D315" s="58"/>
      <c r="E315" s="32">
        <f>E316+E333+E336</f>
        <v>654870.30000000005</v>
      </c>
      <c r="F315" s="32">
        <f>F316+F333+F336</f>
        <v>249485.4</v>
      </c>
      <c r="G315" s="32">
        <f>G316+G333+G336</f>
        <v>287506.2</v>
      </c>
    </row>
    <row r="316" spans="1:7" ht="45" outlineLevel="2" x14ac:dyDescent="0.25">
      <c r="A316" s="50" t="s">
        <v>131</v>
      </c>
      <c r="B316" s="8" t="s">
        <v>128</v>
      </c>
      <c r="C316" s="8" t="s">
        <v>132</v>
      </c>
      <c r="D316" s="58"/>
      <c r="E316" s="32">
        <f>E317+E319+E321+E323+E325+E327+E329+E331</f>
        <v>389148.1</v>
      </c>
      <c r="F316" s="32">
        <f t="shared" ref="F316:G316" si="56">F317+F319+F321+F323+F325+F327+F329</f>
        <v>220751.6</v>
      </c>
      <c r="G316" s="32">
        <f t="shared" si="56"/>
        <v>258772.40000000002</v>
      </c>
    </row>
    <row r="317" spans="1:7" ht="45" outlineLevel="2" x14ac:dyDescent="0.25">
      <c r="A317" s="50" t="s">
        <v>175</v>
      </c>
      <c r="B317" s="8" t="s">
        <v>128</v>
      </c>
      <c r="C317" s="8" t="s">
        <v>176</v>
      </c>
      <c r="D317" s="58"/>
      <c r="E317" s="32">
        <f>E318</f>
        <v>1459.8</v>
      </c>
      <c r="F317" s="32">
        <f t="shared" ref="F317:G317" si="57">F318</f>
        <v>854.4</v>
      </c>
      <c r="G317" s="32">
        <f t="shared" si="57"/>
        <v>854.4</v>
      </c>
    </row>
    <row r="318" spans="1:7" ht="30" outlineLevel="2" x14ac:dyDescent="0.25">
      <c r="A318" s="39" t="s">
        <v>229</v>
      </c>
      <c r="B318" s="8" t="s">
        <v>128</v>
      </c>
      <c r="C318" s="8" t="s">
        <v>176</v>
      </c>
      <c r="D318" s="58">
        <v>200</v>
      </c>
      <c r="E318" s="32">
        <v>1459.8</v>
      </c>
      <c r="F318" s="32">
        <v>854.4</v>
      </c>
      <c r="G318" s="4">
        <v>854.4</v>
      </c>
    </row>
    <row r="319" spans="1:7" ht="105" outlineLevel="2" x14ac:dyDescent="0.25">
      <c r="A319" s="39" t="s">
        <v>575</v>
      </c>
      <c r="B319" s="8" t="s">
        <v>128</v>
      </c>
      <c r="C319" s="8" t="s">
        <v>576</v>
      </c>
      <c r="D319" s="58"/>
      <c r="E319" s="32">
        <f>E320</f>
        <v>20213</v>
      </c>
      <c r="F319" s="32">
        <f t="shared" ref="F319:G319" si="58">F320</f>
        <v>0</v>
      </c>
      <c r="G319" s="32">
        <f t="shared" si="58"/>
        <v>0</v>
      </c>
    </row>
    <row r="320" spans="1:7" ht="30" outlineLevel="2" x14ac:dyDescent="0.25">
      <c r="A320" s="39" t="s">
        <v>229</v>
      </c>
      <c r="B320" s="8" t="s">
        <v>128</v>
      </c>
      <c r="C320" s="8" t="s">
        <v>576</v>
      </c>
      <c r="D320" s="58">
        <v>200</v>
      </c>
      <c r="E320" s="32">
        <v>20213</v>
      </c>
      <c r="F320" s="32">
        <v>0</v>
      </c>
      <c r="G320" s="4">
        <v>0</v>
      </c>
    </row>
    <row r="321" spans="1:7" ht="30" outlineLevel="2" x14ac:dyDescent="0.25">
      <c r="A321" s="36" t="s">
        <v>177</v>
      </c>
      <c r="B321" s="8" t="s">
        <v>128</v>
      </c>
      <c r="C321" s="8" t="s">
        <v>178</v>
      </c>
      <c r="D321" s="58"/>
      <c r="E321" s="32">
        <f>E322</f>
        <v>1305.4000000000001</v>
      </c>
      <c r="F321" s="32">
        <f>F322</f>
        <v>991.6</v>
      </c>
      <c r="G321" s="32">
        <f>G322</f>
        <v>1031.4000000000001</v>
      </c>
    </row>
    <row r="322" spans="1:7" ht="30" outlineLevel="2" x14ac:dyDescent="0.25">
      <c r="A322" s="39" t="s">
        <v>229</v>
      </c>
      <c r="B322" s="8" t="s">
        <v>128</v>
      </c>
      <c r="C322" s="8" t="s">
        <v>178</v>
      </c>
      <c r="D322" s="58">
        <v>200</v>
      </c>
      <c r="E322" s="32">
        <v>1305.4000000000001</v>
      </c>
      <c r="F322" s="32">
        <v>991.6</v>
      </c>
      <c r="G322" s="4">
        <v>1031.4000000000001</v>
      </c>
    </row>
    <row r="323" spans="1:7" ht="30" outlineLevel="2" x14ac:dyDescent="0.25">
      <c r="A323" s="50" t="s">
        <v>179</v>
      </c>
      <c r="B323" s="8" t="s">
        <v>128</v>
      </c>
      <c r="C323" s="8" t="s">
        <v>180</v>
      </c>
      <c r="D323" s="58"/>
      <c r="E323" s="32">
        <f>E324</f>
        <v>36819.5</v>
      </c>
      <c r="F323" s="32">
        <f>F324</f>
        <v>10383.9</v>
      </c>
      <c r="G323" s="32">
        <f>G324</f>
        <v>10383.9</v>
      </c>
    </row>
    <row r="324" spans="1:7" ht="30" outlineLevel="2" x14ac:dyDescent="0.25">
      <c r="A324" s="39" t="s">
        <v>229</v>
      </c>
      <c r="B324" s="8" t="s">
        <v>128</v>
      </c>
      <c r="C324" s="8" t="s">
        <v>180</v>
      </c>
      <c r="D324" s="58">
        <v>200</v>
      </c>
      <c r="E324" s="32">
        <v>36819.5</v>
      </c>
      <c r="F324" s="32">
        <v>10383.9</v>
      </c>
      <c r="G324" s="4">
        <v>10383.9</v>
      </c>
    </row>
    <row r="325" spans="1:7" ht="105" outlineLevel="2" x14ac:dyDescent="0.25">
      <c r="A325" s="67" t="s">
        <v>295</v>
      </c>
      <c r="B325" s="8" t="s">
        <v>128</v>
      </c>
      <c r="C325" s="8" t="s">
        <v>181</v>
      </c>
      <c r="D325" s="58"/>
      <c r="E325" s="32">
        <f>E326</f>
        <v>73112.7</v>
      </c>
      <c r="F325" s="32">
        <f>F326</f>
        <v>38566.9</v>
      </c>
      <c r="G325" s="32">
        <f>G326</f>
        <v>38566.9</v>
      </c>
    </row>
    <row r="326" spans="1:7" outlineLevel="2" x14ac:dyDescent="0.25">
      <c r="A326" s="36" t="s">
        <v>34</v>
      </c>
      <c r="B326" s="8" t="s">
        <v>128</v>
      </c>
      <c r="C326" s="8" t="s">
        <v>181</v>
      </c>
      <c r="D326" s="58">
        <v>800</v>
      </c>
      <c r="E326" s="32">
        <v>73112.7</v>
      </c>
      <c r="F326" s="32">
        <v>38566.9</v>
      </c>
      <c r="G326" s="4">
        <v>38566.9</v>
      </c>
    </row>
    <row r="327" spans="1:7" ht="60" outlineLevel="2" x14ac:dyDescent="0.25">
      <c r="A327" s="67" t="s">
        <v>182</v>
      </c>
      <c r="B327" s="8" t="s">
        <v>128</v>
      </c>
      <c r="C327" s="8" t="s">
        <v>183</v>
      </c>
      <c r="D327" s="58"/>
      <c r="E327" s="32">
        <f>E328</f>
        <v>29360.3</v>
      </c>
      <c r="F327" s="32">
        <f>F328</f>
        <v>32316.799999999999</v>
      </c>
      <c r="G327" s="32">
        <f>G328</f>
        <v>32316.799999999999</v>
      </c>
    </row>
    <row r="328" spans="1:7" outlineLevel="2" x14ac:dyDescent="0.25">
      <c r="A328" s="36" t="s">
        <v>34</v>
      </c>
      <c r="B328" s="8" t="s">
        <v>128</v>
      </c>
      <c r="C328" s="8" t="s">
        <v>183</v>
      </c>
      <c r="D328" s="58">
        <v>800</v>
      </c>
      <c r="E328" s="32">
        <v>29360.3</v>
      </c>
      <c r="F328" s="32">
        <v>32316.799999999999</v>
      </c>
      <c r="G328" s="4">
        <v>32316.799999999999</v>
      </c>
    </row>
    <row r="329" spans="1:7" ht="60" outlineLevel="2" x14ac:dyDescent="0.25">
      <c r="A329" s="67" t="s">
        <v>184</v>
      </c>
      <c r="B329" s="8" t="s">
        <v>128</v>
      </c>
      <c r="C329" s="8" t="s">
        <v>185</v>
      </c>
      <c r="D329" s="58"/>
      <c r="E329" s="32">
        <f>E330</f>
        <v>197977.4</v>
      </c>
      <c r="F329" s="32">
        <f>F330</f>
        <v>137638</v>
      </c>
      <c r="G329" s="32">
        <f>G330</f>
        <v>175619</v>
      </c>
    </row>
    <row r="330" spans="1:7" outlineLevel="2" x14ac:dyDescent="0.25">
      <c r="A330" s="36" t="s">
        <v>34</v>
      </c>
      <c r="B330" s="8" t="s">
        <v>128</v>
      </c>
      <c r="C330" s="8" t="s">
        <v>185</v>
      </c>
      <c r="D330" s="58">
        <v>800</v>
      </c>
      <c r="E330" s="32">
        <v>197977.4</v>
      </c>
      <c r="F330" s="32">
        <v>137638</v>
      </c>
      <c r="G330" s="4">
        <v>175619</v>
      </c>
    </row>
    <row r="331" spans="1:7" ht="75" outlineLevel="2" x14ac:dyDescent="0.25">
      <c r="A331" s="39" t="s">
        <v>613</v>
      </c>
      <c r="B331" s="70" t="s">
        <v>128</v>
      </c>
      <c r="C331" s="70" t="s">
        <v>637</v>
      </c>
      <c r="D331" s="10"/>
      <c r="E331" s="32">
        <f>E332</f>
        <v>28900</v>
      </c>
      <c r="F331" s="32">
        <f t="shared" ref="F331:G331" si="59">F332</f>
        <v>0</v>
      </c>
      <c r="G331" s="32">
        <f t="shared" si="59"/>
        <v>0</v>
      </c>
    </row>
    <row r="332" spans="1:7" ht="30" outlineLevel="2" x14ac:dyDescent="0.25">
      <c r="A332" s="39" t="s">
        <v>65</v>
      </c>
      <c r="B332" s="70" t="s">
        <v>128</v>
      </c>
      <c r="C332" s="70" t="s">
        <v>637</v>
      </c>
      <c r="D332" s="10">
        <v>400</v>
      </c>
      <c r="E332" s="32">
        <v>28900</v>
      </c>
      <c r="F332" s="32">
        <v>0</v>
      </c>
      <c r="G332" s="4">
        <v>0</v>
      </c>
    </row>
    <row r="333" spans="1:7" ht="30" outlineLevel="2" x14ac:dyDescent="0.25">
      <c r="A333" s="48" t="s">
        <v>271</v>
      </c>
      <c r="B333" s="8" t="s">
        <v>128</v>
      </c>
      <c r="C333" s="8" t="s">
        <v>273</v>
      </c>
      <c r="D333" s="58"/>
      <c r="E333" s="32">
        <f t="shared" ref="E333:G334" si="60">E334</f>
        <v>74048.800000000003</v>
      </c>
      <c r="F333" s="32">
        <f t="shared" si="60"/>
        <v>0</v>
      </c>
      <c r="G333" s="32">
        <f t="shared" si="60"/>
        <v>0</v>
      </c>
    </row>
    <row r="334" spans="1:7" ht="30" outlineLevel="2" x14ac:dyDescent="0.25">
      <c r="A334" s="48" t="s">
        <v>272</v>
      </c>
      <c r="B334" s="8" t="s">
        <v>128</v>
      </c>
      <c r="C334" s="8" t="s">
        <v>274</v>
      </c>
      <c r="D334" s="58"/>
      <c r="E334" s="32">
        <f t="shared" si="60"/>
        <v>74048.800000000003</v>
      </c>
      <c r="F334" s="32">
        <f t="shared" si="60"/>
        <v>0</v>
      </c>
      <c r="G334" s="32">
        <f t="shared" si="60"/>
        <v>0</v>
      </c>
    </row>
    <row r="335" spans="1:7" ht="30" outlineLevel="2" x14ac:dyDescent="0.25">
      <c r="A335" s="48" t="s">
        <v>229</v>
      </c>
      <c r="B335" s="8" t="s">
        <v>128</v>
      </c>
      <c r="C335" s="8" t="s">
        <v>274</v>
      </c>
      <c r="D335" s="58">
        <v>200</v>
      </c>
      <c r="E335" s="32">
        <v>74048.800000000003</v>
      </c>
      <c r="F335" s="32">
        <v>0</v>
      </c>
      <c r="G335" s="32">
        <v>0</v>
      </c>
    </row>
    <row r="336" spans="1:7" ht="30" outlineLevel="2" x14ac:dyDescent="0.25">
      <c r="A336" s="39" t="s">
        <v>283</v>
      </c>
      <c r="B336" s="8" t="s">
        <v>128</v>
      </c>
      <c r="C336" s="7" t="s">
        <v>243</v>
      </c>
      <c r="D336" s="10"/>
      <c r="E336" s="32">
        <f>E337+E340</f>
        <v>191673.40000000002</v>
      </c>
      <c r="F336" s="32">
        <f>F337+F343</f>
        <v>28733.8</v>
      </c>
      <c r="G336" s="32">
        <f>G337+G343</f>
        <v>28733.8</v>
      </c>
    </row>
    <row r="337" spans="1:7" outlineLevel="2" x14ac:dyDescent="0.25">
      <c r="A337" s="39" t="s">
        <v>251</v>
      </c>
      <c r="B337" s="8" t="s">
        <v>128</v>
      </c>
      <c r="C337" s="7" t="s">
        <v>250</v>
      </c>
      <c r="D337" s="10"/>
      <c r="E337" s="32">
        <f>E338+E339</f>
        <v>188450.80000000002</v>
      </c>
      <c r="F337" s="32">
        <f t="shared" ref="F337:G337" si="61">F338+F339</f>
        <v>28733.8</v>
      </c>
      <c r="G337" s="32">
        <f t="shared" si="61"/>
        <v>28733.8</v>
      </c>
    </row>
    <row r="338" spans="1:7" ht="30" outlineLevel="2" x14ac:dyDescent="0.25">
      <c r="A338" s="48" t="s">
        <v>229</v>
      </c>
      <c r="B338" s="8" t="s">
        <v>128</v>
      </c>
      <c r="C338" s="7" t="s">
        <v>250</v>
      </c>
      <c r="D338" s="10">
        <v>200</v>
      </c>
      <c r="E338" s="32">
        <v>350.7</v>
      </c>
      <c r="F338" s="32">
        <v>0</v>
      </c>
      <c r="G338" s="4">
        <v>0</v>
      </c>
    </row>
    <row r="339" spans="1:7" outlineLevel="2" x14ac:dyDescent="0.25">
      <c r="A339" s="38" t="s">
        <v>34</v>
      </c>
      <c r="B339" s="8" t="s">
        <v>128</v>
      </c>
      <c r="C339" s="7" t="s">
        <v>250</v>
      </c>
      <c r="D339" s="10">
        <v>800</v>
      </c>
      <c r="E339" s="32">
        <v>188100.1</v>
      </c>
      <c r="F339" s="32">
        <v>28733.8</v>
      </c>
      <c r="G339" s="4">
        <v>28733.8</v>
      </c>
    </row>
    <row r="340" spans="1:7" ht="30" outlineLevel="2" x14ac:dyDescent="0.25">
      <c r="A340" s="39" t="s">
        <v>627</v>
      </c>
      <c r="B340" s="7" t="s">
        <v>128</v>
      </c>
      <c r="C340" s="7" t="s">
        <v>628</v>
      </c>
      <c r="D340" s="10"/>
      <c r="E340" s="32">
        <f>E342+E341</f>
        <v>3222.6</v>
      </c>
      <c r="F340" s="32">
        <f t="shared" ref="F340:G340" si="62">F342</f>
        <v>0</v>
      </c>
      <c r="G340" s="32">
        <f t="shared" si="62"/>
        <v>0</v>
      </c>
    </row>
    <row r="341" spans="1:7" ht="30" outlineLevel="2" x14ac:dyDescent="0.25">
      <c r="A341" s="103" t="s">
        <v>20</v>
      </c>
      <c r="B341" s="7" t="s">
        <v>128</v>
      </c>
      <c r="C341" s="7" t="s">
        <v>628</v>
      </c>
      <c r="D341" s="10">
        <v>300</v>
      </c>
      <c r="E341" s="32">
        <v>1120</v>
      </c>
      <c r="F341" s="32"/>
      <c r="G341" s="32"/>
    </row>
    <row r="342" spans="1:7" ht="45" outlineLevel="2" x14ac:dyDescent="0.25">
      <c r="A342" s="39" t="s">
        <v>315</v>
      </c>
      <c r="B342" s="7" t="s">
        <v>128</v>
      </c>
      <c r="C342" s="7" t="s">
        <v>628</v>
      </c>
      <c r="D342" s="10">
        <v>600</v>
      </c>
      <c r="E342" s="32">
        <v>2102.6</v>
      </c>
      <c r="F342" s="32">
        <v>0</v>
      </c>
      <c r="G342" s="4">
        <v>0</v>
      </c>
    </row>
    <row r="343" spans="1:7" ht="45" outlineLevel="2" x14ac:dyDescent="0.25">
      <c r="A343" s="28" t="s">
        <v>59</v>
      </c>
      <c r="B343" s="100" t="s">
        <v>128</v>
      </c>
      <c r="C343" s="100" t="s">
        <v>60</v>
      </c>
      <c r="D343" s="100"/>
      <c r="E343" s="32">
        <f>E344</f>
        <v>12133.1</v>
      </c>
      <c r="F343" s="32">
        <f t="shared" ref="F343:G346" si="63">F344</f>
        <v>0</v>
      </c>
      <c r="G343" s="32">
        <f t="shared" si="63"/>
        <v>0</v>
      </c>
    </row>
    <row r="344" spans="1:7" ht="51" customHeight="1" outlineLevel="2" x14ac:dyDescent="0.25">
      <c r="A344" s="28" t="s">
        <v>61</v>
      </c>
      <c r="B344" s="100" t="s">
        <v>128</v>
      </c>
      <c r="C344" s="100" t="s">
        <v>62</v>
      </c>
      <c r="D344" s="100"/>
      <c r="E344" s="32">
        <f>E345</f>
        <v>12133.1</v>
      </c>
      <c r="F344" s="32">
        <f t="shared" si="63"/>
        <v>0</v>
      </c>
      <c r="G344" s="32">
        <f t="shared" si="63"/>
        <v>0</v>
      </c>
    </row>
    <row r="345" spans="1:7" ht="48.75" customHeight="1" outlineLevel="2" x14ac:dyDescent="0.25">
      <c r="A345" s="28" t="s">
        <v>63</v>
      </c>
      <c r="B345" s="100" t="s">
        <v>128</v>
      </c>
      <c r="C345" s="100" t="s">
        <v>64</v>
      </c>
      <c r="D345" s="100"/>
      <c r="E345" s="32">
        <f>E346</f>
        <v>12133.1</v>
      </c>
      <c r="F345" s="32">
        <f t="shared" si="63"/>
        <v>0</v>
      </c>
      <c r="G345" s="32">
        <f t="shared" si="63"/>
        <v>0</v>
      </c>
    </row>
    <row r="346" spans="1:7" ht="48.75" customHeight="1" outlineLevel="2" x14ac:dyDescent="0.25">
      <c r="A346" s="28" t="s">
        <v>617</v>
      </c>
      <c r="B346" s="100" t="s">
        <v>128</v>
      </c>
      <c r="C346" s="100" t="s">
        <v>618</v>
      </c>
      <c r="D346" s="100"/>
      <c r="E346" s="32">
        <f>E347</f>
        <v>12133.1</v>
      </c>
      <c r="F346" s="32">
        <f t="shared" si="63"/>
        <v>0</v>
      </c>
      <c r="G346" s="32">
        <f t="shared" si="63"/>
        <v>0</v>
      </c>
    </row>
    <row r="347" spans="1:7" ht="35.25" customHeight="1" outlineLevel="2" x14ac:dyDescent="0.25">
      <c r="A347" s="28" t="s">
        <v>229</v>
      </c>
      <c r="B347" s="100" t="s">
        <v>128</v>
      </c>
      <c r="C347" s="100" t="s">
        <v>618</v>
      </c>
      <c r="D347" s="100" t="s">
        <v>40</v>
      </c>
      <c r="E347" s="32">
        <v>12133.1</v>
      </c>
      <c r="F347" s="32">
        <v>0</v>
      </c>
      <c r="G347" s="32">
        <v>0</v>
      </c>
    </row>
    <row r="348" spans="1:7" ht="45" outlineLevel="2" x14ac:dyDescent="0.25">
      <c r="A348" s="48" t="s">
        <v>133</v>
      </c>
      <c r="B348" s="8" t="s">
        <v>128</v>
      </c>
      <c r="C348" s="8" t="s">
        <v>134</v>
      </c>
      <c r="D348" s="58"/>
      <c r="E348" s="32">
        <f>E352+E349</f>
        <v>277495.5</v>
      </c>
      <c r="F348" s="32">
        <f t="shared" ref="F348:G348" si="64">F352+F349</f>
        <v>0</v>
      </c>
      <c r="G348" s="32">
        <f t="shared" si="64"/>
        <v>0</v>
      </c>
    </row>
    <row r="349" spans="1:7" ht="30" outlineLevel="2" x14ac:dyDescent="0.25">
      <c r="A349" s="39" t="s">
        <v>681</v>
      </c>
      <c r="B349" s="8" t="s">
        <v>128</v>
      </c>
      <c r="C349" s="8" t="s">
        <v>680</v>
      </c>
      <c r="D349" s="58"/>
      <c r="E349" s="32">
        <f>E350</f>
        <v>22132.899999999998</v>
      </c>
      <c r="F349" s="32">
        <f t="shared" ref="F349:G349" si="65">F350</f>
        <v>0</v>
      </c>
      <c r="G349" s="32">
        <f t="shared" si="65"/>
        <v>0</v>
      </c>
    </row>
    <row r="350" spans="1:7" ht="75" outlineLevel="2" x14ac:dyDescent="0.25">
      <c r="A350" s="38" t="s">
        <v>589</v>
      </c>
      <c r="B350" s="8" t="s">
        <v>128</v>
      </c>
      <c r="C350" s="7" t="s">
        <v>590</v>
      </c>
      <c r="D350" s="10"/>
      <c r="E350" s="32">
        <f>E351</f>
        <v>22132.899999999998</v>
      </c>
      <c r="F350" s="32">
        <f t="shared" ref="F350:G350" si="66">F351</f>
        <v>0</v>
      </c>
      <c r="G350" s="32">
        <f t="shared" si="66"/>
        <v>0</v>
      </c>
    </row>
    <row r="351" spans="1:7" ht="30" outlineLevel="2" x14ac:dyDescent="0.25">
      <c r="A351" s="48" t="s">
        <v>229</v>
      </c>
      <c r="B351" s="8" t="s">
        <v>128</v>
      </c>
      <c r="C351" s="7" t="s">
        <v>590</v>
      </c>
      <c r="D351" s="10">
        <v>200</v>
      </c>
      <c r="E351" s="32">
        <v>22132.899999999998</v>
      </c>
      <c r="F351" s="32">
        <v>0</v>
      </c>
      <c r="G351" s="56">
        <v>0</v>
      </c>
    </row>
    <row r="352" spans="1:7" ht="30" outlineLevel="2" x14ac:dyDescent="0.25">
      <c r="A352" s="48" t="s">
        <v>294</v>
      </c>
      <c r="B352" s="8" t="s">
        <v>128</v>
      </c>
      <c r="C352" s="8" t="s">
        <v>135</v>
      </c>
      <c r="D352" s="58"/>
      <c r="E352" s="32">
        <f>E355+E353</f>
        <v>255362.6</v>
      </c>
      <c r="F352" s="32">
        <f t="shared" ref="F352:G352" si="67">F355+F353</f>
        <v>0</v>
      </c>
      <c r="G352" s="32">
        <f t="shared" si="67"/>
        <v>0</v>
      </c>
    </row>
    <row r="353" spans="1:7" ht="60" outlineLevel="2" x14ac:dyDescent="0.25">
      <c r="A353" s="48" t="s">
        <v>591</v>
      </c>
      <c r="B353" s="8" t="s">
        <v>128</v>
      </c>
      <c r="C353" s="8" t="s">
        <v>592</v>
      </c>
      <c r="D353" s="10"/>
      <c r="E353" s="32">
        <f>E354</f>
        <v>153045.6</v>
      </c>
      <c r="F353" s="32">
        <f t="shared" ref="F353:G353" si="68">F354</f>
        <v>0</v>
      </c>
      <c r="G353" s="32">
        <f t="shared" si="68"/>
        <v>0</v>
      </c>
    </row>
    <row r="354" spans="1:7" outlineLevel="2" x14ac:dyDescent="0.25">
      <c r="A354" s="38" t="s">
        <v>34</v>
      </c>
      <c r="B354" s="8" t="s">
        <v>128</v>
      </c>
      <c r="C354" s="8" t="s">
        <v>592</v>
      </c>
      <c r="D354" s="10">
        <v>800</v>
      </c>
      <c r="E354" s="32">
        <v>153045.6</v>
      </c>
      <c r="F354" s="32">
        <v>0</v>
      </c>
      <c r="G354" s="32">
        <v>0</v>
      </c>
    </row>
    <row r="355" spans="1:7" ht="30" outlineLevel="2" x14ac:dyDescent="0.25">
      <c r="A355" s="48" t="s">
        <v>136</v>
      </c>
      <c r="B355" s="8" t="s">
        <v>128</v>
      </c>
      <c r="C355" s="8" t="s">
        <v>137</v>
      </c>
      <c r="D355" s="58"/>
      <c r="E355" s="32">
        <f t="shared" ref="E355:G355" si="69">E356</f>
        <v>102317</v>
      </c>
      <c r="F355" s="32">
        <f t="shared" si="69"/>
        <v>0</v>
      </c>
      <c r="G355" s="32">
        <f t="shared" si="69"/>
        <v>0</v>
      </c>
    </row>
    <row r="356" spans="1:7" ht="30" outlineLevel="2" x14ac:dyDescent="0.25">
      <c r="A356" s="48" t="s">
        <v>229</v>
      </c>
      <c r="B356" s="8" t="s">
        <v>128</v>
      </c>
      <c r="C356" s="8" t="s">
        <v>137</v>
      </c>
      <c r="D356" s="58">
        <v>200</v>
      </c>
      <c r="E356" s="32">
        <v>102317</v>
      </c>
      <c r="F356" s="32">
        <v>0</v>
      </c>
      <c r="G356" s="56">
        <v>0</v>
      </c>
    </row>
    <row r="357" spans="1:7" ht="30" outlineLevel="1" x14ac:dyDescent="0.25">
      <c r="A357" s="39" t="s">
        <v>296</v>
      </c>
      <c r="B357" s="7" t="s">
        <v>297</v>
      </c>
      <c r="C357" s="7"/>
      <c r="D357" s="10"/>
      <c r="E357" s="32">
        <f>E363+E358+E370</f>
        <v>195863.8</v>
      </c>
      <c r="F357" s="32">
        <f t="shared" ref="F357:G357" si="70">F363+F358+F370</f>
        <v>194211.3</v>
      </c>
      <c r="G357" s="32">
        <f t="shared" si="70"/>
        <v>199931.5</v>
      </c>
    </row>
    <row r="358" spans="1:7" ht="45" outlineLevel="2" x14ac:dyDescent="0.25">
      <c r="A358" s="50" t="s">
        <v>138</v>
      </c>
      <c r="B358" s="8" t="s">
        <v>297</v>
      </c>
      <c r="C358" s="8" t="s">
        <v>139</v>
      </c>
      <c r="D358" s="58"/>
      <c r="E358" s="32">
        <f t="shared" ref="E358:G361" si="71">E359</f>
        <v>1.8</v>
      </c>
      <c r="F358" s="32">
        <f t="shared" si="71"/>
        <v>1.8</v>
      </c>
      <c r="G358" s="32">
        <f t="shared" si="71"/>
        <v>1.8</v>
      </c>
    </row>
    <row r="359" spans="1:7" ht="60" outlineLevel="2" x14ac:dyDescent="0.25">
      <c r="A359" s="50" t="s">
        <v>210</v>
      </c>
      <c r="B359" s="8" t="s">
        <v>297</v>
      </c>
      <c r="C359" s="8" t="s">
        <v>211</v>
      </c>
      <c r="D359" s="58"/>
      <c r="E359" s="32">
        <f t="shared" si="71"/>
        <v>1.8</v>
      </c>
      <c r="F359" s="32">
        <f t="shared" si="71"/>
        <v>1.8</v>
      </c>
      <c r="G359" s="32">
        <f t="shared" si="71"/>
        <v>1.8</v>
      </c>
    </row>
    <row r="360" spans="1:7" ht="60" outlineLevel="2" x14ac:dyDescent="0.25">
      <c r="A360" s="50" t="s">
        <v>212</v>
      </c>
      <c r="B360" s="8" t="s">
        <v>297</v>
      </c>
      <c r="C360" s="8" t="s">
        <v>213</v>
      </c>
      <c r="D360" s="58"/>
      <c r="E360" s="32">
        <f t="shared" si="71"/>
        <v>1.8</v>
      </c>
      <c r="F360" s="32">
        <f t="shared" si="71"/>
        <v>1.8</v>
      </c>
      <c r="G360" s="32">
        <f t="shared" si="71"/>
        <v>1.8</v>
      </c>
    </row>
    <row r="361" spans="1:7" ht="135" outlineLevel="2" x14ac:dyDescent="0.25">
      <c r="A361" s="67" t="s">
        <v>563</v>
      </c>
      <c r="B361" s="8" t="s">
        <v>297</v>
      </c>
      <c r="C361" s="8" t="s">
        <v>564</v>
      </c>
      <c r="D361" s="58"/>
      <c r="E361" s="32">
        <f t="shared" si="71"/>
        <v>1.8</v>
      </c>
      <c r="F361" s="32">
        <f t="shared" si="71"/>
        <v>1.8</v>
      </c>
      <c r="G361" s="32">
        <f t="shared" si="71"/>
        <v>1.8</v>
      </c>
    </row>
    <row r="362" spans="1:7" ht="30" outlineLevel="2" x14ac:dyDescent="0.25">
      <c r="A362" s="36" t="s">
        <v>229</v>
      </c>
      <c r="B362" s="8" t="s">
        <v>297</v>
      </c>
      <c r="C362" s="8" t="s">
        <v>564</v>
      </c>
      <c r="D362" s="58">
        <v>200</v>
      </c>
      <c r="E362" s="32">
        <v>1.8</v>
      </c>
      <c r="F362" s="32">
        <v>1.8</v>
      </c>
      <c r="G362" s="4">
        <v>1.8</v>
      </c>
    </row>
    <row r="363" spans="1:7" ht="75" outlineLevel="2" x14ac:dyDescent="0.25">
      <c r="A363" s="39" t="s">
        <v>298</v>
      </c>
      <c r="B363" s="7" t="s">
        <v>297</v>
      </c>
      <c r="C363" s="7" t="s">
        <v>116</v>
      </c>
      <c r="D363" s="10"/>
      <c r="E363" s="32">
        <f>E364</f>
        <v>78603.400000000009</v>
      </c>
      <c r="F363" s="32">
        <f t="shared" ref="F363:G365" si="72">F364</f>
        <v>77746.899999999994</v>
      </c>
      <c r="G363" s="32">
        <f t="shared" si="72"/>
        <v>80669.5</v>
      </c>
    </row>
    <row r="364" spans="1:7" ht="90" outlineLevel="2" x14ac:dyDescent="0.25">
      <c r="A364" s="39" t="s">
        <v>299</v>
      </c>
      <c r="B364" s="7" t="s">
        <v>297</v>
      </c>
      <c r="C364" s="7" t="s">
        <v>300</v>
      </c>
      <c r="D364" s="10"/>
      <c r="E364" s="32">
        <f>E365</f>
        <v>78603.400000000009</v>
      </c>
      <c r="F364" s="32">
        <f t="shared" si="72"/>
        <v>77746.899999999994</v>
      </c>
      <c r="G364" s="32">
        <f t="shared" si="72"/>
        <v>80669.5</v>
      </c>
    </row>
    <row r="365" spans="1:7" ht="30" outlineLevel="2" x14ac:dyDescent="0.25">
      <c r="A365" s="39" t="s">
        <v>301</v>
      </c>
      <c r="B365" s="7" t="s">
        <v>297</v>
      </c>
      <c r="C365" s="7" t="s">
        <v>302</v>
      </c>
      <c r="D365" s="10"/>
      <c r="E365" s="32">
        <f>E366</f>
        <v>78603.400000000009</v>
      </c>
      <c r="F365" s="32">
        <f t="shared" si="72"/>
        <v>77746.899999999994</v>
      </c>
      <c r="G365" s="32">
        <f t="shared" si="72"/>
        <v>80669.5</v>
      </c>
    </row>
    <row r="366" spans="1:7" ht="45" outlineLevel="2" x14ac:dyDescent="0.25">
      <c r="A366" s="38" t="s">
        <v>32</v>
      </c>
      <c r="B366" s="7" t="s">
        <v>297</v>
      </c>
      <c r="C366" s="7" t="s">
        <v>303</v>
      </c>
      <c r="D366" s="10"/>
      <c r="E366" s="32">
        <f>E367+E368+E369</f>
        <v>78603.400000000009</v>
      </c>
      <c r="F366" s="32">
        <f t="shared" ref="F366:G366" si="73">F367+F368+F369</f>
        <v>77746.899999999994</v>
      </c>
      <c r="G366" s="32">
        <f t="shared" si="73"/>
        <v>80669.5</v>
      </c>
    </row>
    <row r="367" spans="1:7" ht="75" outlineLevel="2" x14ac:dyDescent="0.25">
      <c r="A367" s="39" t="s">
        <v>13</v>
      </c>
      <c r="B367" s="7" t="s">
        <v>297</v>
      </c>
      <c r="C367" s="7" t="s">
        <v>303</v>
      </c>
      <c r="D367" s="10">
        <v>100</v>
      </c>
      <c r="E367" s="32">
        <v>76544.7</v>
      </c>
      <c r="F367" s="32">
        <v>76295.199999999997</v>
      </c>
      <c r="G367" s="4">
        <v>79347</v>
      </c>
    </row>
    <row r="368" spans="1:7" ht="30" outlineLevel="2" x14ac:dyDescent="0.25">
      <c r="A368" s="39" t="s">
        <v>229</v>
      </c>
      <c r="B368" s="7" t="s">
        <v>297</v>
      </c>
      <c r="C368" s="7" t="s">
        <v>303</v>
      </c>
      <c r="D368" s="10">
        <v>200</v>
      </c>
      <c r="E368" s="32">
        <f>1505.9+379.2</f>
        <v>1885.1000000000001</v>
      </c>
      <c r="F368" s="32">
        <v>1451.7</v>
      </c>
      <c r="G368" s="4">
        <v>1322.5</v>
      </c>
    </row>
    <row r="369" spans="1:7" outlineLevel="2" x14ac:dyDescent="0.25">
      <c r="A369" s="38" t="s">
        <v>34</v>
      </c>
      <c r="B369" s="7" t="s">
        <v>297</v>
      </c>
      <c r="C369" s="7" t="s">
        <v>303</v>
      </c>
      <c r="D369" s="10">
        <v>800</v>
      </c>
      <c r="E369" s="32">
        <v>173.6</v>
      </c>
      <c r="F369" s="32"/>
      <c r="G369" s="4"/>
    </row>
    <row r="370" spans="1:7" ht="75" outlineLevel="2" x14ac:dyDescent="0.25">
      <c r="A370" s="51" t="s">
        <v>565</v>
      </c>
      <c r="B370" s="8" t="s">
        <v>297</v>
      </c>
      <c r="C370" s="8" t="s">
        <v>103</v>
      </c>
      <c r="D370" s="58"/>
      <c r="E370" s="32">
        <f t="shared" ref="E370:G371" si="74">E371</f>
        <v>117258.59999999999</v>
      </c>
      <c r="F370" s="32">
        <f t="shared" si="74"/>
        <v>116462.6</v>
      </c>
      <c r="G370" s="32">
        <f t="shared" si="74"/>
        <v>119260.20000000001</v>
      </c>
    </row>
    <row r="371" spans="1:7" ht="60" outlineLevel="2" x14ac:dyDescent="0.25">
      <c r="A371" s="51" t="s">
        <v>566</v>
      </c>
      <c r="B371" s="8" t="s">
        <v>297</v>
      </c>
      <c r="C371" s="8" t="s">
        <v>567</v>
      </c>
      <c r="D371" s="58"/>
      <c r="E371" s="32">
        <f t="shared" si="74"/>
        <v>117258.59999999999</v>
      </c>
      <c r="F371" s="32">
        <f t="shared" si="74"/>
        <v>116462.6</v>
      </c>
      <c r="G371" s="32">
        <f t="shared" si="74"/>
        <v>119260.20000000001</v>
      </c>
    </row>
    <row r="372" spans="1:7" ht="45" outlineLevel="2" x14ac:dyDescent="0.25">
      <c r="A372" s="68" t="s">
        <v>69</v>
      </c>
      <c r="B372" s="8" t="s">
        <v>297</v>
      </c>
      <c r="C372" s="8" t="s">
        <v>568</v>
      </c>
      <c r="D372" s="58"/>
      <c r="E372" s="32">
        <f t="shared" ref="E372:G372" si="75">E373+E374+E375</f>
        <v>117258.59999999999</v>
      </c>
      <c r="F372" s="32">
        <f t="shared" si="75"/>
        <v>116462.6</v>
      </c>
      <c r="G372" s="32">
        <f t="shared" si="75"/>
        <v>119260.20000000001</v>
      </c>
    </row>
    <row r="373" spans="1:7" ht="75" outlineLevel="2" x14ac:dyDescent="0.25">
      <c r="A373" s="68" t="s">
        <v>13</v>
      </c>
      <c r="B373" s="8" t="s">
        <v>297</v>
      </c>
      <c r="C373" s="8" t="s">
        <v>568</v>
      </c>
      <c r="D373" s="58">
        <v>100</v>
      </c>
      <c r="E373" s="32">
        <v>83158.399999999994</v>
      </c>
      <c r="F373" s="32">
        <v>86497</v>
      </c>
      <c r="G373" s="56">
        <v>89933.6</v>
      </c>
    </row>
    <row r="374" spans="1:7" ht="30" outlineLevel="2" x14ac:dyDescent="0.25">
      <c r="A374" s="48" t="s">
        <v>229</v>
      </c>
      <c r="B374" s="8" t="s">
        <v>297</v>
      </c>
      <c r="C374" s="8" t="s">
        <v>568</v>
      </c>
      <c r="D374" s="58">
        <v>200</v>
      </c>
      <c r="E374" s="32">
        <v>5036.5</v>
      </c>
      <c r="F374" s="32">
        <v>4827.6000000000004</v>
      </c>
      <c r="G374" s="56">
        <v>4188.6000000000004</v>
      </c>
    </row>
    <row r="375" spans="1:7" outlineLevel="2" x14ac:dyDescent="0.25">
      <c r="A375" s="57" t="s">
        <v>34</v>
      </c>
      <c r="B375" s="8" t="s">
        <v>297</v>
      </c>
      <c r="C375" s="8" t="s">
        <v>568</v>
      </c>
      <c r="D375" s="58">
        <v>800</v>
      </c>
      <c r="E375" s="32">
        <f>25138+3925.7</f>
        <v>29063.7</v>
      </c>
      <c r="F375" s="32">
        <v>25138</v>
      </c>
      <c r="G375" s="56">
        <v>25138</v>
      </c>
    </row>
    <row r="376" spans="1:7" s="13" customFormat="1" ht="14.25" x14ac:dyDescent="0.2">
      <c r="A376" s="37" t="s">
        <v>557</v>
      </c>
      <c r="B376" s="6" t="s">
        <v>560</v>
      </c>
      <c r="C376" s="6"/>
      <c r="D376" s="11"/>
      <c r="E376" s="31">
        <f t="shared" ref="E376:G380" si="76">E377</f>
        <v>21981.300000000003</v>
      </c>
      <c r="F376" s="31">
        <f t="shared" si="76"/>
        <v>21558.9</v>
      </c>
      <c r="G376" s="31">
        <f t="shared" si="76"/>
        <v>21558.9</v>
      </c>
    </row>
    <row r="377" spans="1:7" ht="30" outlineLevel="1" x14ac:dyDescent="0.25">
      <c r="A377" s="39" t="s">
        <v>558</v>
      </c>
      <c r="B377" s="7" t="s">
        <v>561</v>
      </c>
      <c r="C377" s="7"/>
      <c r="D377" s="10"/>
      <c r="E377" s="32">
        <f t="shared" si="76"/>
        <v>21981.300000000003</v>
      </c>
      <c r="F377" s="32">
        <f t="shared" si="76"/>
        <v>21558.9</v>
      </c>
      <c r="G377" s="32">
        <f t="shared" si="76"/>
        <v>21558.9</v>
      </c>
    </row>
    <row r="378" spans="1:7" ht="45" outlineLevel="2" x14ac:dyDescent="0.25">
      <c r="A378" s="38" t="s">
        <v>59</v>
      </c>
      <c r="B378" s="7" t="s">
        <v>561</v>
      </c>
      <c r="C378" s="7" t="s">
        <v>60</v>
      </c>
      <c r="D378" s="10"/>
      <c r="E378" s="32">
        <f t="shared" si="76"/>
        <v>21981.300000000003</v>
      </c>
      <c r="F378" s="32">
        <f t="shared" si="76"/>
        <v>21558.9</v>
      </c>
      <c r="G378" s="32">
        <f t="shared" si="76"/>
        <v>21558.9</v>
      </c>
    </row>
    <row r="379" spans="1:7" ht="45" outlineLevel="2" x14ac:dyDescent="0.25">
      <c r="A379" s="51" t="s">
        <v>61</v>
      </c>
      <c r="B379" s="8" t="s">
        <v>561</v>
      </c>
      <c r="C379" s="8" t="s">
        <v>62</v>
      </c>
      <c r="D379" s="10"/>
      <c r="E379" s="32">
        <f t="shared" si="76"/>
        <v>21981.300000000003</v>
      </c>
      <c r="F379" s="32">
        <f t="shared" si="76"/>
        <v>21558.9</v>
      </c>
      <c r="G379" s="32">
        <f t="shared" si="76"/>
        <v>21558.9</v>
      </c>
    </row>
    <row r="380" spans="1:7" ht="45" outlineLevel="2" x14ac:dyDescent="0.25">
      <c r="A380" s="51" t="s">
        <v>63</v>
      </c>
      <c r="B380" s="8" t="s">
        <v>561</v>
      </c>
      <c r="C380" s="8" t="s">
        <v>64</v>
      </c>
      <c r="D380" s="10"/>
      <c r="E380" s="32">
        <f>E381</f>
        <v>21981.300000000003</v>
      </c>
      <c r="F380" s="32">
        <f t="shared" si="76"/>
        <v>21558.9</v>
      </c>
      <c r="G380" s="32">
        <f t="shared" si="76"/>
        <v>21558.9</v>
      </c>
    </row>
    <row r="381" spans="1:7" ht="75" outlineLevel="2" x14ac:dyDescent="0.25">
      <c r="A381" s="51" t="s">
        <v>559</v>
      </c>
      <c r="B381" s="8" t="s">
        <v>561</v>
      </c>
      <c r="C381" s="8" t="s">
        <v>562</v>
      </c>
      <c r="D381" s="10"/>
      <c r="E381" s="32">
        <f t="shared" ref="E381:G381" si="77">E382</f>
        <v>21981.300000000003</v>
      </c>
      <c r="F381" s="32">
        <f t="shared" si="77"/>
        <v>21558.9</v>
      </c>
      <c r="G381" s="32">
        <f t="shared" si="77"/>
        <v>21558.9</v>
      </c>
    </row>
    <row r="382" spans="1:7" outlineLevel="2" x14ac:dyDescent="0.25">
      <c r="A382" s="36" t="s">
        <v>34</v>
      </c>
      <c r="B382" s="8" t="s">
        <v>561</v>
      </c>
      <c r="C382" s="8" t="s">
        <v>562</v>
      </c>
      <c r="D382" s="10">
        <v>800</v>
      </c>
      <c r="E382" s="32">
        <v>21981.300000000003</v>
      </c>
      <c r="F382" s="32">
        <v>21558.9</v>
      </c>
      <c r="G382" s="4">
        <v>21558.9</v>
      </c>
    </row>
    <row r="383" spans="1:7" s="13" customFormat="1" ht="14.25" x14ac:dyDescent="0.2">
      <c r="A383" s="23" t="s">
        <v>304</v>
      </c>
      <c r="B383" s="24" t="s">
        <v>305</v>
      </c>
      <c r="C383" s="24"/>
      <c r="D383" s="25"/>
      <c r="E383" s="26">
        <f>E384+E408+E463+E483+E493</f>
        <v>5362948.6000000015</v>
      </c>
      <c r="F383" s="26">
        <f>F384+F408+F463+F483+F493</f>
        <v>5374720.3999999994</v>
      </c>
      <c r="G383" s="26">
        <f t="shared" ref="G383" si="78">G384+G408+G463+G483+G493</f>
        <v>5502946.5999999996</v>
      </c>
    </row>
    <row r="384" spans="1:7" outlineLevel="1" x14ac:dyDescent="0.25">
      <c r="A384" s="40" t="s">
        <v>306</v>
      </c>
      <c r="B384" s="45" t="s">
        <v>307</v>
      </c>
      <c r="C384" s="45"/>
      <c r="D384" s="46"/>
      <c r="E384" s="43">
        <f>E385</f>
        <v>1852895.3999999997</v>
      </c>
      <c r="F384" s="44">
        <f>F385</f>
        <v>1796398.5</v>
      </c>
      <c r="G384" s="44">
        <f>G385</f>
        <v>1838605.1</v>
      </c>
    </row>
    <row r="385" spans="1:7" ht="30" outlineLevel="2" x14ac:dyDescent="0.25">
      <c r="A385" s="40" t="s">
        <v>308</v>
      </c>
      <c r="B385" s="45" t="s">
        <v>307</v>
      </c>
      <c r="C385" s="45" t="s">
        <v>309</v>
      </c>
      <c r="D385" s="46"/>
      <c r="E385" s="43">
        <f>E386+E402</f>
        <v>1852895.3999999997</v>
      </c>
      <c r="F385" s="43">
        <f>F386+F402</f>
        <v>1796398.5</v>
      </c>
      <c r="G385" s="43">
        <f>G386+G402</f>
        <v>1838605.1</v>
      </c>
    </row>
    <row r="386" spans="1:7" ht="30" outlineLevel="2" x14ac:dyDescent="0.25">
      <c r="A386" s="49" t="s">
        <v>310</v>
      </c>
      <c r="B386" s="45" t="s">
        <v>307</v>
      </c>
      <c r="C386" s="45" t="s">
        <v>311</v>
      </c>
      <c r="D386" s="46"/>
      <c r="E386" s="43">
        <f>E387+E397</f>
        <v>1851412.6999999997</v>
      </c>
      <c r="F386" s="43">
        <f t="shared" ref="F386:G386" si="79">F387+F397</f>
        <v>1795085.1</v>
      </c>
      <c r="G386" s="43">
        <f t="shared" si="79"/>
        <v>1837291.7000000002</v>
      </c>
    </row>
    <row r="387" spans="1:7" ht="45" outlineLevel="2" x14ac:dyDescent="0.25">
      <c r="A387" s="49" t="s">
        <v>312</v>
      </c>
      <c r="B387" s="45" t="s">
        <v>307</v>
      </c>
      <c r="C387" s="45" t="s">
        <v>313</v>
      </c>
      <c r="D387" s="46"/>
      <c r="E387" s="43">
        <f>E388+E390+E395+E393</f>
        <v>1838935.7999999998</v>
      </c>
      <c r="F387" s="43">
        <f t="shared" ref="F387:G387" si="80">F388+F390+F395+F393</f>
        <v>1784978.7000000002</v>
      </c>
      <c r="G387" s="43">
        <f t="shared" si="80"/>
        <v>1837291.7000000002</v>
      </c>
    </row>
    <row r="388" spans="1:7" ht="45" outlineLevel="2" x14ac:dyDescent="0.25">
      <c r="A388" s="49" t="s">
        <v>278</v>
      </c>
      <c r="B388" s="45" t="s">
        <v>307</v>
      </c>
      <c r="C388" s="45" t="s">
        <v>314</v>
      </c>
      <c r="D388" s="46"/>
      <c r="E388" s="43">
        <f>E389</f>
        <v>846329.8</v>
      </c>
      <c r="F388" s="43">
        <f t="shared" ref="F388:G388" si="81">F389</f>
        <v>727408.8</v>
      </c>
      <c r="G388" s="43">
        <f t="shared" si="81"/>
        <v>714528.1</v>
      </c>
    </row>
    <row r="389" spans="1:7" ht="45" outlineLevel="2" x14ac:dyDescent="0.25">
      <c r="A389" s="40" t="s">
        <v>315</v>
      </c>
      <c r="B389" s="45" t="s">
        <v>307</v>
      </c>
      <c r="C389" s="45" t="s">
        <v>314</v>
      </c>
      <c r="D389" s="46">
        <v>600</v>
      </c>
      <c r="E389" s="43">
        <v>846329.8</v>
      </c>
      <c r="F389" s="44">
        <v>727408.8</v>
      </c>
      <c r="G389" s="44">
        <v>714528.1</v>
      </c>
    </row>
    <row r="390" spans="1:7" ht="75" outlineLevel="2" x14ac:dyDescent="0.25">
      <c r="A390" s="103" t="s">
        <v>647</v>
      </c>
      <c r="B390" s="45" t="s">
        <v>307</v>
      </c>
      <c r="C390" s="45" t="s">
        <v>316</v>
      </c>
      <c r="D390" s="46"/>
      <c r="E390" s="43">
        <f>E391+E392</f>
        <v>19200</v>
      </c>
      <c r="F390" s="43">
        <f t="shared" ref="F390:G390" si="82">F391+F392</f>
        <v>19200</v>
      </c>
      <c r="G390" s="43">
        <f t="shared" si="82"/>
        <v>19200</v>
      </c>
    </row>
    <row r="391" spans="1:7" ht="45" outlineLevel="2" x14ac:dyDescent="0.25">
      <c r="A391" s="40" t="s">
        <v>315</v>
      </c>
      <c r="B391" s="45" t="s">
        <v>307</v>
      </c>
      <c r="C391" s="45" t="s">
        <v>316</v>
      </c>
      <c r="D391" s="46">
        <v>600</v>
      </c>
      <c r="E391" s="43">
        <v>4559.9999999999991</v>
      </c>
      <c r="F391" s="44">
        <v>9568.7999999999993</v>
      </c>
      <c r="G391" s="44">
        <v>9568.7999999999993</v>
      </c>
    </row>
    <row r="392" spans="1:7" outlineLevel="2" x14ac:dyDescent="0.25">
      <c r="A392" s="71" t="s">
        <v>34</v>
      </c>
      <c r="B392" s="45" t="s">
        <v>307</v>
      </c>
      <c r="C392" s="45" t="s">
        <v>316</v>
      </c>
      <c r="D392" s="46">
        <v>800</v>
      </c>
      <c r="E392" s="43">
        <v>14640</v>
      </c>
      <c r="F392" s="44">
        <v>9631.2000000000007</v>
      </c>
      <c r="G392" s="44">
        <v>9631.2000000000007</v>
      </c>
    </row>
    <row r="393" spans="1:7" ht="45" outlineLevel="2" x14ac:dyDescent="0.25">
      <c r="A393" s="72" t="s">
        <v>317</v>
      </c>
      <c r="B393" s="60" t="s">
        <v>307</v>
      </c>
      <c r="C393" s="60" t="s">
        <v>318</v>
      </c>
      <c r="D393" s="73"/>
      <c r="E393" s="43">
        <f>E394</f>
        <v>5448.4</v>
      </c>
      <c r="F393" s="43">
        <f t="shared" ref="F393:G393" si="83">F394</f>
        <v>0</v>
      </c>
      <c r="G393" s="43">
        <f t="shared" si="83"/>
        <v>0</v>
      </c>
    </row>
    <row r="394" spans="1:7" ht="45" outlineLevel="2" x14ac:dyDescent="0.25">
      <c r="A394" s="72" t="s">
        <v>315</v>
      </c>
      <c r="B394" s="60" t="s">
        <v>307</v>
      </c>
      <c r="C394" s="60" t="s">
        <v>318</v>
      </c>
      <c r="D394" s="73">
        <v>600</v>
      </c>
      <c r="E394" s="43">
        <v>5448.4</v>
      </c>
      <c r="F394" s="44">
        <v>0</v>
      </c>
      <c r="G394" s="44">
        <v>0</v>
      </c>
    </row>
    <row r="395" spans="1:7" ht="180" outlineLevel="2" x14ac:dyDescent="0.25">
      <c r="A395" s="40" t="s">
        <v>319</v>
      </c>
      <c r="B395" s="45" t="s">
        <v>307</v>
      </c>
      <c r="C395" s="45" t="s">
        <v>320</v>
      </c>
      <c r="D395" s="46"/>
      <c r="E395" s="43">
        <f>E396</f>
        <v>967957.6</v>
      </c>
      <c r="F395" s="43">
        <f t="shared" ref="F395:G395" si="84">F396</f>
        <v>1038369.9</v>
      </c>
      <c r="G395" s="43">
        <f t="shared" si="84"/>
        <v>1103563.6000000001</v>
      </c>
    </row>
    <row r="396" spans="1:7" ht="45" outlineLevel="2" x14ac:dyDescent="0.25">
      <c r="A396" s="40" t="s">
        <v>315</v>
      </c>
      <c r="B396" s="45" t="s">
        <v>307</v>
      </c>
      <c r="C396" s="45" t="s">
        <v>320</v>
      </c>
      <c r="D396" s="45" t="s">
        <v>321</v>
      </c>
      <c r="E396" s="43">
        <v>967957.6</v>
      </c>
      <c r="F396" s="44">
        <v>1038369.9</v>
      </c>
      <c r="G396" s="44">
        <v>1103563.6000000001</v>
      </c>
    </row>
    <row r="397" spans="1:7" ht="45" outlineLevel="2" x14ac:dyDescent="0.25">
      <c r="A397" s="71" t="s">
        <v>322</v>
      </c>
      <c r="B397" s="45" t="s">
        <v>307</v>
      </c>
      <c r="C397" s="45" t="s">
        <v>323</v>
      </c>
      <c r="D397" s="45"/>
      <c r="E397" s="43">
        <f>E400+E398</f>
        <v>12476.900000000001</v>
      </c>
      <c r="F397" s="43">
        <f>F400</f>
        <v>10106.4</v>
      </c>
      <c r="G397" s="43">
        <f>G400</f>
        <v>0</v>
      </c>
    </row>
    <row r="398" spans="1:7" ht="45" outlineLevel="2" x14ac:dyDescent="0.25">
      <c r="A398" s="71" t="s">
        <v>645</v>
      </c>
      <c r="B398" s="45" t="s">
        <v>307</v>
      </c>
      <c r="C398" s="104" t="s">
        <v>648</v>
      </c>
      <c r="D398" s="45"/>
      <c r="E398" s="43">
        <f>E399</f>
        <v>8221.6</v>
      </c>
      <c r="F398" s="43">
        <f>F399</f>
        <v>0</v>
      </c>
      <c r="G398" s="43">
        <f>G399</f>
        <v>0</v>
      </c>
    </row>
    <row r="399" spans="1:7" ht="45" outlineLevel="2" x14ac:dyDescent="0.25">
      <c r="A399" s="105" t="s">
        <v>315</v>
      </c>
      <c r="B399" s="45" t="s">
        <v>307</v>
      </c>
      <c r="C399" s="104" t="s">
        <v>648</v>
      </c>
      <c r="D399" s="45" t="s">
        <v>321</v>
      </c>
      <c r="E399" s="43">
        <v>8221.6</v>
      </c>
      <c r="F399" s="43"/>
      <c r="G399" s="43"/>
    </row>
    <row r="400" spans="1:7" ht="30" outlineLevel="2" x14ac:dyDescent="0.25">
      <c r="A400" s="71" t="s">
        <v>324</v>
      </c>
      <c r="B400" s="45" t="s">
        <v>307</v>
      </c>
      <c r="C400" s="45" t="s">
        <v>325</v>
      </c>
      <c r="D400" s="45"/>
      <c r="E400" s="43">
        <f>E401</f>
        <v>4255.3</v>
      </c>
      <c r="F400" s="43">
        <f t="shared" ref="F400:G400" si="85">F401</f>
        <v>10106.4</v>
      </c>
      <c r="G400" s="43">
        <f t="shared" si="85"/>
        <v>0</v>
      </c>
    </row>
    <row r="401" spans="1:7" ht="45" outlineLevel="2" x14ac:dyDescent="0.25">
      <c r="A401" s="71" t="s">
        <v>315</v>
      </c>
      <c r="B401" s="45" t="s">
        <v>307</v>
      </c>
      <c r="C401" s="45" t="s">
        <v>325</v>
      </c>
      <c r="D401" s="45" t="s">
        <v>321</v>
      </c>
      <c r="E401" s="43">
        <v>4255.3</v>
      </c>
      <c r="F401" s="44">
        <v>10106.4</v>
      </c>
      <c r="G401" s="44">
        <v>0</v>
      </c>
    </row>
    <row r="402" spans="1:7" ht="60" outlineLevel="2" x14ac:dyDescent="0.25">
      <c r="A402" s="74" t="s">
        <v>326</v>
      </c>
      <c r="B402" s="41" t="s">
        <v>307</v>
      </c>
      <c r="C402" s="42" t="s">
        <v>327</v>
      </c>
      <c r="D402" s="41"/>
      <c r="E402" s="43">
        <f>E403</f>
        <v>1482.7</v>
      </c>
      <c r="F402" s="43">
        <f t="shared" ref="F402:G406" si="86">F403</f>
        <v>1313.4</v>
      </c>
      <c r="G402" s="43">
        <f t="shared" si="86"/>
        <v>1313.4</v>
      </c>
    </row>
    <row r="403" spans="1:7" ht="45" outlineLevel="2" x14ac:dyDescent="0.25">
      <c r="A403" s="75" t="s">
        <v>328</v>
      </c>
      <c r="B403" s="41" t="s">
        <v>307</v>
      </c>
      <c r="C403" s="42" t="s">
        <v>329</v>
      </c>
      <c r="D403" s="41"/>
      <c r="E403" s="43">
        <f>E406+E404</f>
        <v>1482.7</v>
      </c>
      <c r="F403" s="43">
        <f>F406</f>
        <v>1313.4</v>
      </c>
      <c r="G403" s="43">
        <f>G406</f>
        <v>1313.4</v>
      </c>
    </row>
    <row r="404" spans="1:7" ht="30" outlineLevel="2" x14ac:dyDescent="0.25">
      <c r="A404" s="106" t="s">
        <v>368</v>
      </c>
      <c r="B404" s="41" t="s">
        <v>307</v>
      </c>
      <c r="C404" s="107" t="s">
        <v>369</v>
      </c>
      <c r="D404" s="41"/>
      <c r="E404" s="43">
        <f>E405</f>
        <v>169.3</v>
      </c>
      <c r="F404" s="43"/>
      <c r="G404" s="43"/>
    </row>
    <row r="405" spans="1:7" ht="30" outlineLevel="2" x14ac:dyDescent="0.25">
      <c r="A405" s="106" t="s">
        <v>330</v>
      </c>
      <c r="B405" s="41" t="s">
        <v>307</v>
      </c>
      <c r="C405" s="42" t="s">
        <v>369</v>
      </c>
      <c r="D405" s="41">
        <v>600</v>
      </c>
      <c r="E405" s="43">
        <v>169.3</v>
      </c>
      <c r="F405" s="43"/>
      <c r="G405" s="43"/>
    </row>
    <row r="406" spans="1:7" ht="30" outlineLevel="2" x14ac:dyDescent="0.25">
      <c r="A406" s="76" t="s">
        <v>330</v>
      </c>
      <c r="B406" s="41" t="s">
        <v>307</v>
      </c>
      <c r="C406" s="42" t="s">
        <v>331</v>
      </c>
      <c r="D406" s="41"/>
      <c r="E406" s="43">
        <f>E407</f>
        <v>1313.4</v>
      </c>
      <c r="F406" s="43">
        <f t="shared" si="86"/>
        <v>1313.4</v>
      </c>
      <c r="G406" s="43">
        <f t="shared" si="86"/>
        <v>1313.4</v>
      </c>
    </row>
    <row r="407" spans="1:7" ht="45" outlineLevel="2" x14ac:dyDescent="0.25">
      <c r="A407" s="40" t="s">
        <v>315</v>
      </c>
      <c r="B407" s="41" t="s">
        <v>307</v>
      </c>
      <c r="C407" s="42" t="s">
        <v>331</v>
      </c>
      <c r="D407" s="41">
        <v>600</v>
      </c>
      <c r="E407" s="43">
        <v>1313.4</v>
      </c>
      <c r="F407" s="44">
        <v>1313.4</v>
      </c>
      <c r="G407" s="44">
        <v>1313.4</v>
      </c>
    </row>
    <row r="408" spans="1:7" outlineLevel="1" x14ac:dyDescent="0.25">
      <c r="A408" s="40" t="s">
        <v>332</v>
      </c>
      <c r="B408" s="45" t="s">
        <v>333</v>
      </c>
      <c r="C408" s="45"/>
      <c r="D408" s="46"/>
      <c r="E408" s="43">
        <f>E409</f>
        <v>2922861.2000000007</v>
      </c>
      <c r="F408" s="43">
        <f t="shared" ref="F408:G408" si="87">F409</f>
        <v>2973064.3</v>
      </c>
      <c r="G408" s="43">
        <f t="shared" si="87"/>
        <v>3066612.6999999993</v>
      </c>
    </row>
    <row r="409" spans="1:7" ht="30" outlineLevel="2" x14ac:dyDescent="0.25">
      <c r="A409" s="40" t="s">
        <v>308</v>
      </c>
      <c r="B409" s="45" t="s">
        <v>333</v>
      </c>
      <c r="C409" s="45" t="s">
        <v>309</v>
      </c>
      <c r="D409" s="46"/>
      <c r="E409" s="43">
        <f>E410+E455</f>
        <v>2922861.2000000007</v>
      </c>
      <c r="F409" s="43">
        <f>F410+F455</f>
        <v>2973064.3</v>
      </c>
      <c r="G409" s="43">
        <f>G410+G455</f>
        <v>3066612.6999999993</v>
      </c>
    </row>
    <row r="410" spans="1:7" ht="30" outlineLevel="2" x14ac:dyDescent="0.25">
      <c r="A410" s="49" t="s">
        <v>310</v>
      </c>
      <c r="B410" s="45" t="s">
        <v>333</v>
      </c>
      <c r="C410" s="45" t="s">
        <v>311</v>
      </c>
      <c r="D410" s="46"/>
      <c r="E410" s="43">
        <f>E411+E442+E445+E448</f>
        <v>2916990.6000000006</v>
      </c>
      <c r="F410" s="43">
        <f>F411+F442+F445+F448</f>
        <v>2967428</v>
      </c>
      <c r="G410" s="43">
        <f>G411+G442+G445+G448</f>
        <v>3060976.3999999994</v>
      </c>
    </row>
    <row r="411" spans="1:7" ht="45" outlineLevel="2" x14ac:dyDescent="0.25">
      <c r="A411" s="49" t="s">
        <v>312</v>
      </c>
      <c r="B411" s="45" t="s">
        <v>333</v>
      </c>
      <c r="C411" s="45" t="s">
        <v>313</v>
      </c>
      <c r="D411" s="46"/>
      <c r="E411" s="43">
        <f>E412+E414+E416+E418+E420+E422+E424+E428+E430+E432+E434+E436+E440+E426+E438</f>
        <v>2183555.7000000002</v>
      </c>
      <c r="F411" s="43">
        <f t="shared" ref="F411:G411" si="88">F412+F414+F416+F418+F420+F422+F424+F428+F430+F432+F434+F436+F440+F426</f>
        <v>2323366.1999999997</v>
      </c>
      <c r="G411" s="43">
        <f t="shared" si="88"/>
        <v>2415603.1999999997</v>
      </c>
    </row>
    <row r="412" spans="1:7" ht="60" outlineLevel="2" x14ac:dyDescent="0.25">
      <c r="A412" s="49" t="s">
        <v>334</v>
      </c>
      <c r="B412" s="45" t="s">
        <v>333</v>
      </c>
      <c r="C412" s="45" t="s">
        <v>335</v>
      </c>
      <c r="D412" s="46"/>
      <c r="E412" s="43">
        <f>E413</f>
        <v>176663.2</v>
      </c>
      <c r="F412" s="43">
        <f t="shared" ref="F412:G412" si="89">F413</f>
        <v>162787.79999999999</v>
      </c>
      <c r="G412" s="43">
        <f t="shared" si="89"/>
        <v>162787.79999999999</v>
      </c>
    </row>
    <row r="413" spans="1:7" ht="45" outlineLevel="2" x14ac:dyDescent="0.25">
      <c r="A413" s="40" t="s">
        <v>315</v>
      </c>
      <c r="B413" s="45" t="s">
        <v>333</v>
      </c>
      <c r="C413" s="45" t="s">
        <v>335</v>
      </c>
      <c r="D413" s="46">
        <v>600</v>
      </c>
      <c r="E413" s="43">
        <v>176663.2</v>
      </c>
      <c r="F413" s="4">
        <v>162787.79999999999</v>
      </c>
      <c r="G413" s="44">
        <v>162787.79999999999</v>
      </c>
    </row>
    <row r="414" spans="1:7" ht="45" outlineLevel="2" x14ac:dyDescent="0.25">
      <c r="A414" s="77" t="s">
        <v>336</v>
      </c>
      <c r="B414" s="45" t="s">
        <v>333</v>
      </c>
      <c r="C414" s="78" t="s">
        <v>337</v>
      </c>
      <c r="D414" s="79"/>
      <c r="E414" s="43">
        <f>E415</f>
        <v>31292.6</v>
      </c>
      <c r="F414" s="43">
        <f t="shared" ref="F414:G414" si="90">F415</f>
        <v>31292.6</v>
      </c>
      <c r="G414" s="43">
        <f t="shared" si="90"/>
        <v>31292.6</v>
      </c>
    </row>
    <row r="415" spans="1:7" ht="45" outlineLevel="2" x14ac:dyDescent="0.25">
      <c r="A415" s="40" t="s">
        <v>315</v>
      </c>
      <c r="B415" s="45" t="s">
        <v>333</v>
      </c>
      <c r="C415" s="78" t="s">
        <v>337</v>
      </c>
      <c r="D415" s="80">
        <v>600</v>
      </c>
      <c r="E415" s="43">
        <v>31292.6</v>
      </c>
      <c r="F415" s="44">
        <v>31292.6</v>
      </c>
      <c r="G415" s="44">
        <v>31292.6</v>
      </c>
    </row>
    <row r="416" spans="1:7" ht="45" outlineLevel="2" x14ac:dyDescent="0.25">
      <c r="A416" s="77" t="s">
        <v>338</v>
      </c>
      <c r="B416" s="45" t="s">
        <v>333</v>
      </c>
      <c r="C416" s="78" t="s">
        <v>339</v>
      </c>
      <c r="D416" s="79"/>
      <c r="E416" s="43">
        <f>E417</f>
        <v>600</v>
      </c>
      <c r="F416" s="43">
        <f t="shared" ref="F416:G416" si="91">F417</f>
        <v>600</v>
      </c>
      <c r="G416" s="43">
        <f t="shared" si="91"/>
        <v>600</v>
      </c>
    </row>
    <row r="417" spans="1:7" ht="45" outlineLevel="2" x14ac:dyDescent="0.25">
      <c r="A417" s="40" t="s">
        <v>315</v>
      </c>
      <c r="B417" s="45" t="s">
        <v>333</v>
      </c>
      <c r="C417" s="78" t="s">
        <v>339</v>
      </c>
      <c r="D417" s="80">
        <v>600</v>
      </c>
      <c r="E417" s="43">
        <v>600</v>
      </c>
      <c r="F417" s="44">
        <v>600</v>
      </c>
      <c r="G417" s="44">
        <v>600</v>
      </c>
    </row>
    <row r="418" spans="1:7" ht="45" outlineLevel="2" x14ac:dyDescent="0.25">
      <c r="A418" s="49" t="s">
        <v>278</v>
      </c>
      <c r="B418" s="45" t="s">
        <v>333</v>
      </c>
      <c r="C418" s="45" t="s">
        <v>314</v>
      </c>
      <c r="D418" s="46"/>
      <c r="E418" s="43">
        <f>E419</f>
        <v>355154.9</v>
      </c>
      <c r="F418" s="43">
        <f t="shared" ref="F418:G418" si="92">F419</f>
        <v>336443.9</v>
      </c>
      <c r="G418" s="43">
        <f t="shared" si="92"/>
        <v>329249</v>
      </c>
    </row>
    <row r="419" spans="1:7" ht="45" outlineLevel="2" x14ac:dyDescent="0.25">
      <c r="A419" s="40" t="s">
        <v>315</v>
      </c>
      <c r="B419" s="45" t="s">
        <v>333</v>
      </c>
      <c r="C419" s="45" t="s">
        <v>314</v>
      </c>
      <c r="D419" s="46">
        <v>600</v>
      </c>
      <c r="E419" s="43">
        <v>355154.9</v>
      </c>
      <c r="F419" s="44">
        <v>336443.9</v>
      </c>
      <c r="G419" s="44">
        <v>329249</v>
      </c>
    </row>
    <row r="420" spans="1:7" ht="30" outlineLevel="2" x14ac:dyDescent="0.25">
      <c r="A420" s="40" t="s">
        <v>340</v>
      </c>
      <c r="B420" s="45" t="s">
        <v>333</v>
      </c>
      <c r="C420" s="45" t="s">
        <v>341</v>
      </c>
      <c r="D420" s="46"/>
      <c r="E420" s="43">
        <f>E421</f>
        <v>74383.399999999994</v>
      </c>
      <c r="F420" s="43">
        <f t="shared" ref="F420:G420" si="93">F421</f>
        <v>74383.399999999994</v>
      </c>
      <c r="G420" s="43">
        <f t="shared" si="93"/>
        <v>74383.399999999994</v>
      </c>
    </row>
    <row r="421" spans="1:7" ht="45" outlineLevel="2" x14ac:dyDescent="0.25">
      <c r="A421" s="40" t="s">
        <v>315</v>
      </c>
      <c r="B421" s="45" t="s">
        <v>333</v>
      </c>
      <c r="C421" s="45" t="s">
        <v>341</v>
      </c>
      <c r="D421" s="46">
        <v>600</v>
      </c>
      <c r="E421" s="43">
        <v>74383.399999999994</v>
      </c>
      <c r="F421" s="44">
        <v>74383.399999999994</v>
      </c>
      <c r="G421" s="44">
        <v>74383.399999999994</v>
      </c>
    </row>
    <row r="422" spans="1:7" ht="60" outlineLevel="2" x14ac:dyDescent="0.25">
      <c r="A422" s="77" t="s">
        <v>342</v>
      </c>
      <c r="B422" s="45" t="s">
        <v>333</v>
      </c>
      <c r="C422" s="78" t="s">
        <v>343</v>
      </c>
      <c r="D422" s="79"/>
      <c r="E422" s="43">
        <f>E423</f>
        <v>1500</v>
      </c>
      <c r="F422" s="43">
        <f t="shared" ref="F422:G422" si="94">F423</f>
        <v>1500</v>
      </c>
      <c r="G422" s="43">
        <f t="shared" si="94"/>
        <v>1500</v>
      </c>
    </row>
    <row r="423" spans="1:7" ht="45" outlineLevel="2" x14ac:dyDescent="0.25">
      <c r="A423" s="40" t="s">
        <v>315</v>
      </c>
      <c r="B423" s="45" t="s">
        <v>333</v>
      </c>
      <c r="C423" s="78" t="s">
        <v>343</v>
      </c>
      <c r="D423" s="80">
        <v>600</v>
      </c>
      <c r="E423" s="43">
        <v>1500</v>
      </c>
      <c r="F423" s="44">
        <v>1500</v>
      </c>
      <c r="G423" s="44">
        <v>1500</v>
      </c>
    </row>
    <row r="424" spans="1:7" ht="75" outlineLevel="2" x14ac:dyDescent="0.25">
      <c r="A424" s="40" t="s">
        <v>344</v>
      </c>
      <c r="B424" s="45" t="s">
        <v>333</v>
      </c>
      <c r="C424" s="78" t="s">
        <v>345</v>
      </c>
      <c r="D424" s="80"/>
      <c r="E424" s="43">
        <f>E425</f>
        <v>6593.6</v>
      </c>
      <c r="F424" s="43">
        <f t="shared" ref="F424:G424" si="95">F425</f>
        <v>6926.5</v>
      </c>
      <c r="G424" s="43">
        <f t="shared" si="95"/>
        <v>7259.3</v>
      </c>
    </row>
    <row r="425" spans="1:7" ht="45" outlineLevel="2" x14ac:dyDescent="0.25">
      <c r="A425" s="40" t="s">
        <v>315</v>
      </c>
      <c r="B425" s="45" t="s">
        <v>333</v>
      </c>
      <c r="C425" s="78" t="s">
        <v>345</v>
      </c>
      <c r="D425" s="80">
        <v>600</v>
      </c>
      <c r="E425" s="43">
        <v>6593.6</v>
      </c>
      <c r="F425" s="44">
        <f>6926.6-0.1</f>
        <v>6926.5</v>
      </c>
      <c r="G425" s="44">
        <v>7259.3</v>
      </c>
    </row>
    <row r="426" spans="1:7" ht="45" outlineLevel="2" x14ac:dyDescent="0.25">
      <c r="A426" s="72" t="s">
        <v>317</v>
      </c>
      <c r="B426" s="60" t="s">
        <v>333</v>
      </c>
      <c r="C426" s="60" t="s">
        <v>318</v>
      </c>
      <c r="D426" s="73"/>
      <c r="E426" s="43">
        <f>E427</f>
        <v>4110.2000000000007</v>
      </c>
      <c r="F426" s="43">
        <f t="shared" ref="F426:G426" si="96">F427</f>
        <v>0</v>
      </c>
      <c r="G426" s="43">
        <f t="shared" si="96"/>
        <v>0</v>
      </c>
    </row>
    <row r="427" spans="1:7" ht="45" outlineLevel="2" x14ac:dyDescent="0.25">
      <c r="A427" s="72" t="s">
        <v>315</v>
      </c>
      <c r="B427" s="60" t="s">
        <v>333</v>
      </c>
      <c r="C427" s="60" t="s">
        <v>318</v>
      </c>
      <c r="D427" s="73">
        <v>600</v>
      </c>
      <c r="E427" s="43">
        <v>4110.2000000000007</v>
      </c>
      <c r="F427" s="44">
        <v>0</v>
      </c>
      <c r="G427" s="44">
        <v>0</v>
      </c>
    </row>
    <row r="428" spans="1:7" ht="60" outlineLevel="2" x14ac:dyDescent="0.25">
      <c r="A428" s="81" t="s">
        <v>346</v>
      </c>
      <c r="B428" s="45" t="s">
        <v>333</v>
      </c>
      <c r="C428" s="82" t="s">
        <v>347</v>
      </c>
      <c r="D428" s="83"/>
      <c r="E428" s="43">
        <f>E429</f>
        <v>124210.8</v>
      </c>
      <c r="F428" s="43">
        <f t="shared" ref="F428:G428" si="97">F429</f>
        <v>124445.2</v>
      </c>
      <c r="G428" s="43">
        <f t="shared" si="97"/>
        <v>124445.2</v>
      </c>
    </row>
    <row r="429" spans="1:7" ht="45" outlineLevel="2" x14ac:dyDescent="0.25">
      <c r="A429" s="40" t="s">
        <v>315</v>
      </c>
      <c r="B429" s="45" t="s">
        <v>333</v>
      </c>
      <c r="C429" s="82" t="s">
        <v>347</v>
      </c>
      <c r="D429" s="83">
        <v>600</v>
      </c>
      <c r="E429" s="43">
        <f>124210.8</f>
        <v>124210.8</v>
      </c>
      <c r="F429" s="44">
        <v>124445.2</v>
      </c>
      <c r="G429" s="44">
        <v>124445.2</v>
      </c>
    </row>
    <row r="430" spans="1:7" ht="120" outlineLevel="2" x14ac:dyDescent="0.25">
      <c r="A430" s="40" t="s">
        <v>348</v>
      </c>
      <c r="B430" s="45" t="s">
        <v>333</v>
      </c>
      <c r="C430" s="82" t="s">
        <v>349</v>
      </c>
      <c r="D430" s="83"/>
      <c r="E430" s="43">
        <f>E431</f>
        <v>8299.4</v>
      </c>
      <c r="F430" s="43">
        <f t="shared" ref="F430:G430" si="98">F431</f>
        <v>8315.2000000000007</v>
      </c>
      <c r="G430" s="43">
        <f t="shared" si="98"/>
        <v>9623.7999999999993</v>
      </c>
    </row>
    <row r="431" spans="1:7" ht="45" outlineLevel="2" x14ac:dyDescent="0.25">
      <c r="A431" s="40" t="s">
        <v>315</v>
      </c>
      <c r="B431" s="45" t="s">
        <v>333</v>
      </c>
      <c r="C431" s="82" t="s">
        <v>349</v>
      </c>
      <c r="D431" s="83">
        <v>600</v>
      </c>
      <c r="E431" s="43">
        <v>8299.4</v>
      </c>
      <c r="F431" s="44">
        <v>8315.2000000000007</v>
      </c>
      <c r="G431" s="44">
        <v>9623.7999999999993</v>
      </c>
    </row>
    <row r="432" spans="1:7" ht="75" outlineLevel="2" x14ac:dyDescent="0.25">
      <c r="A432" s="71" t="s">
        <v>350</v>
      </c>
      <c r="B432" s="45" t="s">
        <v>333</v>
      </c>
      <c r="C432" s="45" t="s">
        <v>351</v>
      </c>
      <c r="D432" s="46"/>
      <c r="E432" s="43">
        <f>E433</f>
        <v>183.8</v>
      </c>
      <c r="F432" s="43">
        <f t="shared" ref="F432:G432" si="99">F433</f>
        <v>183.8</v>
      </c>
      <c r="G432" s="43">
        <f t="shared" si="99"/>
        <v>183.8</v>
      </c>
    </row>
    <row r="433" spans="1:7" ht="45" outlineLevel="2" x14ac:dyDescent="0.25">
      <c r="A433" s="71" t="s">
        <v>315</v>
      </c>
      <c r="B433" s="45" t="s">
        <v>333</v>
      </c>
      <c r="C433" s="45" t="s">
        <v>351</v>
      </c>
      <c r="D433" s="46">
        <v>600</v>
      </c>
      <c r="E433" s="43">
        <v>183.8</v>
      </c>
      <c r="F433" s="44">
        <v>183.8</v>
      </c>
      <c r="G433" s="44">
        <v>183.8</v>
      </c>
    </row>
    <row r="434" spans="1:7" ht="180" outlineLevel="2" x14ac:dyDescent="0.25">
      <c r="A434" s="40" t="s">
        <v>319</v>
      </c>
      <c r="B434" s="45" t="s">
        <v>333</v>
      </c>
      <c r="C434" s="45" t="s">
        <v>320</v>
      </c>
      <c r="D434" s="45"/>
      <c r="E434" s="43">
        <f>E435</f>
        <v>1377391.3</v>
      </c>
      <c r="F434" s="43">
        <f t="shared" ref="F434:G434" si="100">F435</f>
        <v>1557554.9</v>
      </c>
      <c r="G434" s="43">
        <f t="shared" si="100"/>
        <v>1655345.4</v>
      </c>
    </row>
    <row r="435" spans="1:7" ht="45" outlineLevel="2" x14ac:dyDescent="0.25">
      <c r="A435" s="40" t="s">
        <v>315</v>
      </c>
      <c r="B435" s="45" t="s">
        <v>333</v>
      </c>
      <c r="C435" s="45" t="s">
        <v>320</v>
      </c>
      <c r="D435" s="45" t="s">
        <v>321</v>
      </c>
      <c r="E435" s="43">
        <v>1377391.3</v>
      </c>
      <c r="F435" s="44">
        <v>1557554.9</v>
      </c>
      <c r="G435" s="44">
        <v>1655345.4</v>
      </c>
    </row>
    <row r="436" spans="1:7" ht="165" outlineLevel="2" x14ac:dyDescent="0.25">
      <c r="A436" s="84" t="s">
        <v>352</v>
      </c>
      <c r="B436" s="45" t="s">
        <v>333</v>
      </c>
      <c r="C436" s="45" t="s">
        <v>353</v>
      </c>
      <c r="D436" s="45"/>
      <c r="E436" s="43">
        <f>E437</f>
        <v>18932.900000000001</v>
      </c>
      <c r="F436" s="43">
        <f t="shared" ref="F436:G436" si="101">F437</f>
        <v>18932.900000000001</v>
      </c>
      <c r="G436" s="43">
        <f t="shared" si="101"/>
        <v>18932.900000000001</v>
      </c>
    </row>
    <row r="437" spans="1:7" ht="45" outlineLevel="2" x14ac:dyDescent="0.25">
      <c r="A437" s="40" t="s">
        <v>315</v>
      </c>
      <c r="B437" s="45" t="s">
        <v>333</v>
      </c>
      <c r="C437" s="45" t="s">
        <v>353</v>
      </c>
      <c r="D437" s="45" t="s">
        <v>321</v>
      </c>
      <c r="E437" s="43">
        <v>18932.900000000001</v>
      </c>
      <c r="F437" s="44">
        <v>18932.900000000001</v>
      </c>
      <c r="G437" s="44">
        <v>18932.900000000001</v>
      </c>
    </row>
    <row r="438" spans="1:7" ht="120" outlineLevel="2" x14ac:dyDescent="0.25">
      <c r="A438" s="40" t="s">
        <v>664</v>
      </c>
      <c r="B438" s="45" t="s">
        <v>333</v>
      </c>
      <c r="C438" s="45" t="s">
        <v>403</v>
      </c>
      <c r="D438" s="45"/>
      <c r="E438" s="43">
        <f>E439</f>
        <v>1978.6</v>
      </c>
      <c r="F438" s="44"/>
      <c r="G438" s="44"/>
    </row>
    <row r="439" spans="1:7" ht="45" outlineLevel="2" x14ac:dyDescent="0.25">
      <c r="A439" s="40" t="s">
        <v>315</v>
      </c>
      <c r="B439" s="45" t="s">
        <v>333</v>
      </c>
      <c r="C439" s="104" t="s">
        <v>403</v>
      </c>
      <c r="D439" s="45" t="s">
        <v>321</v>
      </c>
      <c r="E439" s="43">
        <v>1978.6</v>
      </c>
      <c r="F439" s="44"/>
      <c r="G439" s="44"/>
    </row>
    <row r="440" spans="1:7" ht="165" outlineLevel="2" x14ac:dyDescent="0.25">
      <c r="A440" s="85" t="s">
        <v>354</v>
      </c>
      <c r="B440" s="45" t="s">
        <v>333</v>
      </c>
      <c r="C440" s="45" t="s">
        <v>355</v>
      </c>
      <c r="D440" s="45"/>
      <c r="E440" s="43">
        <f>E441</f>
        <v>2261</v>
      </c>
      <c r="F440" s="43">
        <f t="shared" ref="F440:G440" si="102">F441</f>
        <v>0</v>
      </c>
      <c r="G440" s="43">
        <f t="shared" si="102"/>
        <v>0</v>
      </c>
    </row>
    <row r="441" spans="1:7" ht="45" outlineLevel="2" x14ac:dyDescent="0.25">
      <c r="A441" s="40" t="s">
        <v>315</v>
      </c>
      <c r="B441" s="45" t="s">
        <v>333</v>
      </c>
      <c r="C441" s="45" t="s">
        <v>355</v>
      </c>
      <c r="D441" s="45" t="s">
        <v>321</v>
      </c>
      <c r="E441" s="43">
        <v>2261</v>
      </c>
      <c r="F441" s="44">
        <v>0</v>
      </c>
      <c r="G441" s="44">
        <v>0</v>
      </c>
    </row>
    <row r="442" spans="1:7" ht="30" outlineLevel="2" x14ac:dyDescent="0.25">
      <c r="A442" s="49" t="s">
        <v>356</v>
      </c>
      <c r="B442" s="45" t="s">
        <v>333</v>
      </c>
      <c r="C442" s="45" t="s">
        <v>357</v>
      </c>
      <c r="D442" s="46"/>
      <c r="E442" s="43">
        <f>E443</f>
        <v>709102.2</v>
      </c>
      <c r="F442" s="43">
        <f t="shared" ref="F442:G443" si="103">F443</f>
        <v>634172.1</v>
      </c>
      <c r="G442" s="43">
        <f t="shared" si="103"/>
        <v>633862.69999999995</v>
      </c>
    </row>
    <row r="443" spans="1:7" ht="45" outlineLevel="2" x14ac:dyDescent="0.25">
      <c r="A443" s="86" t="s">
        <v>358</v>
      </c>
      <c r="B443" s="45" t="s">
        <v>333</v>
      </c>
      <c r="C443" s="45" t="s">
        <v>359</v>
      </c>
      <c r="D443" s="46"/>
      <c r="E443" s="43">
        <f>E444</f>
        <v>709102.2</v>
      </c>
      <c r="F443" s="43">
        <f t="shared" si="103"/>
        <v>634172.1</v>
      </c>
      <c r="G443" s="43">
        <f t="shared" si="103"/>
        <v>633862.69999999995</v>
      </c>
    </row>
    <row r="444" spans="1:7" outlineLevel="2" x14ac:dyDescent="0.25">
      <c r="A444" s="49" t="s">
        <v>34</v>
      </c>
      <c r="B444" s="45" t="s">
        <v>333</v>
      </c>
      <c r="C444" s="45" t="s">
        <v>359</v>
      </c>
      <c r="D444" s="46">
        <v>800</v>
      </c>
      <c r="E444" s="43">
        <v>709102.2</v>
      </c>
      <c r="F444" s="44">
        <v>634172.1</v>
      </c>
      <c r="G444" s="44">
        <v>633862.69999999995</v>
      </c>
    </row>
    <row r="445" spans="1:7" ht="30" outlineLevel="2" x14ac:dyDescent="0.25">
      <c r="A445" s="86" t="s">
        <v>360</v>
      </c>
      <c r="B445" s="45" t="s">
        <v>333</v>
      </c>
      <c r="C445" s="45" t="s">
        <v>361</v>
      </c>
      <c r="D445" s="46"/>
      <c r="E445" s="43">
        <f>E446</f>
        <v>7762</v>
      </c>
      <c r="F445" s="43">
        <f t="shared" ref="F445:G446" si="104">F446</f>
        <v>7762</v>
      </c>
      <c r="G445" s="43">
        <f t="shared" si="104"/>
        <v>9382.7999999999993</v>
      </c>
    </row>
    <row r="446" spans="1:7" ht="75" outlineLevel="2" x14ac:dyDescent="0.25">
      <c r="A446" s="86" t="s">
        <v>362</v>
      </c>
      <c r="B446" s="45" t="s">
        <v>333</v>
      </c>
      <c r="C446" s="45" t="s">
        <v>363</v>
      </c>
      <c r="D446" s="46"/>
      <c r="E446" s="43">
        <f>E447</f>
        <v>7762</v>
      </c>
      <c r="F446" s="43">
        <f t="shared" si="104"/>
        <v>7762</v>
      </c>
      <c r="G446" s="43">
        <f t="shared" si="104"/>
        <v>9382.7999999999993</v>
      </c>
    </row>
    <row r="447" spans="1:7" ht="45" outlineLevel="2" x14ac:dyDescent="0.25">
      <c r="A447" s="71" t="s">
        <v>315</v>
      </c>
      <c r="B447" s="45" t="s">
        <v>333</v>
      </c>
      <c r="C447" s="45" t="s">
        <v>363</v>
      </c>
      <c r="D447" s="46">
        <v>600</v>
      </c>
      <c r="E447" s="43">
        <v>7762</v>
      </c>
      <c r="F447" s="44">
        <v>7762</v>
      </c>
      <c r="G447" s="44">
        <v>9382.7999999999993</v>
      </c>
    </row>
    <row r="448" spans="1:7" ht="45" outlineLevel="2" x14ac:dyDescent="0.25">
      <c r="A448" s="40" t="s">
        <v>322</v>
      </c>
      <c r="B448" s="45" t="s">
        <v>333</v>
      </c>
      <c r="C448" s="45" t="s">
        <v>323</v>
      </c>
      <c r="D448" s="45"/>
      <c r="E448" s="43">
        <f>E451+E453+E449</f>
        <v>16570.7</v>
      </c>
      <c r="F448" s="43">
        <f>F451+F453</f>
        <v>2127.6999999999998</v>
      </c>
      <c r="G448" s="43">
        <f>G451+G453</f>
        <v>2127.6999999999998</v>
      </c>
    </row>
    <row r="449" spans="1:7" ht="45" outlineLevel="2" x14ac:dyDescent="0.25">
      <c r="A449" s="40" t="s">
        <v>645</v>
      </c>
      <c r="B449" s="45" t="s">
        <v>333</v>
      </c>
      <c r="C449" s="45" t="s">
        <v>648</v>
      </c>
      <c r="D449" s="45"/>
      <c r="E449" s="43">
        <f>E450</f>
        <v>1790.7</v>
      </c>
      <c r="F449" s="43">
        <v>0</v>
      </c>
      <c r="G449" s="43">
        <v>0</v>
      </c>
    </row>
    <row r="450" spans="1:7" ht="45" outlineLevel="2" x14ac:dyDescent="0.25">
      <c r="A450" s="40" t="s">
        <v>315</v>
      </c>
      <c r="B450" s="45" t="s">
        <v>333</v>
      </c>
      <c r="C450" s="45" t="s">
        <v>648</v>
      </c>
      <c r="D450" s="45" t="s">
        <v>321</v>
      </c>
      <c r="E450" s="43">
        <v>1790.7</v>
      </c>
      <c r="F450" s="43">
        <v>0</v>
      </c>
      <c r="G450" s="43">
        <v>0</v>
      </c>
    </row>
    <row r="451" spans="1:7" ht="30" outlineLevel="2" x14ac:dyDescent="0.25">
      <c r="A451" s="71" t="s">
        <v>364</v>
      </c>
      <c r="B451" s="45" t="s">
        <v>333</v>
      </c>
      <c r="C451" s="45" t="s">
        <v>365</v>
      </c>
      <c r="D451" s="45"/>
      <c r="E451" s="43">
        <f>E452</f>
        <v>12652.3</v>
      </c>
      <c r="F451" s="43">
        <f t="shared" ref="F451:G451" si="105">F452</f>
        <v>0</v>
      </c>
      <c r="G451" s="43">
        <f t="shared" si="105"/>
        <v>0</v>
      </c>
    </row>
    <row r="452" spans="1:7" ht="45" outlineLevel="2" x14ac:dyDescent="0.25">
      <c r="A452" s="71" t="s">
        <v>315</v>
      </c>
      <c r="B452" s="45" t="s">
        <v>333</v>
      </c>
      <c r="C452" s="45" t="s">
        <v>365</v>
      </c>
      <c r="D452" s="45" t="s">
        <v>321</v>
      </c>
      <c r="E452" s="43">
        <v>12652.3</v>
      </c>
      <c r="F452" s="44">
        <v>0</v>
      </c>
      <c r="G452" s="44">
        <v>0</v>
      </c>
    </row>
    <row r="453" spans="1:7" ht="45" outlineLevel="2" x14ac:dyDescent="0.25">
      <c r="A453" s="40" t="s">
        <v>366</v>
      </c>
      <c r="B453" s="45" t="s">
        <v>333</v>
      </c>
      <c r="C453" s="45" t="s">
        <v>367</v>
      </c>
      <c r="D453" s="45"/>
      <c r="E453" s="43">
        <f>E454</f>
        <v>2127.6999999999998</v>
      </c>
      <c r="F453" s="43">
        <f t="shared" ref="F453:G453" si="106">F454</f>
        <v>2127.6999999999998</v>
      </c>
      <c r="G453" s="43">
        <f t="shared" si="106"/>
        <v>2127.6999999999998</v>
      </c>
    </row>
    <row r="454" spans="1:7" ht="45" outlineLevel="2" x14ac:dyDescent="0.25">
      <c r="A454" s="40" t="s">
        <v>315</v>
      </c>
      <c r="B454" s="45" t="s">
        <v>333</v>
      </c>
      <c r="C454" s="45" t="s">
        <v>367</v>
      </c>
      <c r="D454" s="45" t="s">
        <v>321</v>
      </c>
      <c r="E454" s="43">
        <v>2127.6999999999998</v>
      </c>
      <c r="F454" s="44">
        <v>2127.6999999999998</v>
      </c>
      <c r="G454" s="44">
        <v>2127.6999999999998</v>
      </c>
    </row>
    <row r="455" spans="1:7" ht="60" outlineLevel="2" x14ac:dyDescent="0.25">
      <c r="A455" s="87" t="s">
        <v>326</v>
      </c>
      <c r="B455" s="78" t="s">
        <v>333</v>
      </c>
      <c r="C455" s="78" t="s">
        <v>327</v>
      </c>
      <c r="D455" s="80"/>
      <c r="E455" s="43">
        <f>E456</f>
        <v>5870.6</v>
      </c>
      <c r="F455" s="43">
        <f t="shared" ref="F455:G455" si="107">F456</f>
        <v>5636.3</v>
      </c>
      <c r="G455" s="43">
        <f t="shared" si="107"/>
        <v>5636.3</v>
      </c>
    </row>
    <row r="456" spans="1:7" ht="45" outlineLevel="2" x14ac:dyDescent="0.25">
      <c r="A456" s="88" t="s">
        <v>328</v>
      </c>
      <c r="B456" s="78" t="s">
        <v>333</v>
      </c>
      <c r="C456" s="78" t="s">
        <v>329</v>
      </c>
      <c r="D456" s="80"/>
      <c r="E456" s="43">
        <f>E457+E459+E461</f>
        <v>5870.6</v>
      </c>
      <c r="F456" s="43">
        <f t="shared" ref="F456:G456" si="108">F457+F459+F461</f>
        <v>5636.3</v>
      </c>
      <c r="G456" s="43">
        <f t="shared" si="108"/>
        <v>5636.3</v>
      </c>
    </row>
    <row r="457" spans="1:7" ht="30" outlineLevel="2" x14ac:dyDescent="0.25">
      <c r="A457" s="86" t="s">
        <v>368</v>
      </c>
      <c r="B457" s="78" t="s">
        <v>333</v>
      </c>
      <c r="C457" s="78" t="s">
        <v>369</v>
      </c>
      <c r="D457" s="80"/>
      <c r="E457" s="43">
        <f>E458</f>
        <v>1048</v>
      </c>
      <c r="F457" s="43">
        <f t="shared" ref="F457:G457" si="109">F458</f>
        <v>813.7</v>
      </c>
      <c r="G457" s="43">
        <f t="shared" si="109"/>
        <v>813.7</v>
      </c>
    </row>
    <row r="458" spans="1:7" ht="45" outlineLevel="2" x14ac:dyDescent="0.25">
      <c r="A458" s="40" t="s">
        <v>315</v>
      </c>
      <c r="B458" s="78" t="s">
        <v>333</v>
      </c>
      <c r="C458" s="78" t="s">
        <v>369</v>
      </c>
      <c r="D458" s="80">
        <v>600</v>
      </c>
      <c r="E458" s="43">
        <v>1048</v>
      </c>
      <c r="F458" s="44">
        <v>813.7</v>
      </c>
      <c r="G458" s="44">
        <v>813.7</v>
      </c>
    </row>
    <row r="459" spans="1:7" ht="30" outlineLevel="2" x14ac:dyDescent="0.25">
      <c r="A459" s="77" t="s">
        <v>330</v>
      </c>
      <c r="B459" s="78" t="s">
        <v>333</v>
      </c>
      <c r="C459" s="78" t="s">
        <v>331</v>
      </c>
      <c r="D459" s="80"/>
      <c r="E459" s="43">
        <f>E460</f>
        <v>2022.6</v>
      </c>
      <c r="F459" s="43">
        <f t="shared" ref="F459:G459" si="110">F460</f>
        <v>2022.6</v>
      </c>
      <c r="G459" s="43">
        <f t="shared" si="110"/>
        <v>2022.6</v>
      </c>
    </row>
    <row r="460" spans="1:7" ht="45" outlineLevel="2" x14ac:dyDescent="0.25">
      <c r="A460" s="40" t="s">
        <v>315</v>
      </c>
      <c r="B460" s="78" t="s">
        <v>333</v>
      </c>
      <c r="C460" s="78" t="s">
        <v>331</v>
      </c>
      <c r="D460" s="80">
        <v>600</v>
      </c>
      <c r="E460" s="43">
        <v>2022.6</v>
      </c>
      <c r="F460" s="44">
        <v>2022.6</v>
      </c>
      <c r="G460" s="44">
        <v>2022.6</v>
      </c>
    </row>
    <row r="461" spans="1:7" ht="105" outlineLevel="2" x14ac:dyDescent="0.25">
      <c r="A461" s="40" t="s">
        <v>370</v>
      </c>
      <c r="B461" s="78" t="s">
        <v>333</v>
      </c>
      <c r="C461" s="78" t="s">
        <v>371</v>
      </c>
      <c r="D461" s="80"/>
      <c r="E461" s="43">
        <f>E462</f>
        <v>2800</v>
      </c>
      <c r="F461" s="43">
        <f t="shared" ref="F461:G461" si="111">F462</f>
        <v>2800</v>
      </c>
      <c r="G461" s="43">
        <f t="shared" si="111"/>
        <v>2800</v>
      </c>
    </row>
    <row r="462" spans="1:7" ht="30" outlineLevel="2" x14ac:dyDescent="0.25">
      <c r="A462" s="40" t="s">
        <v>20</v>
      </c>
      <c r="B462" s="78" t="s">
        <v>333</v>
      </c>
      <c r="C462" s="78" t="s">
        <v>371</v>
      </c>
      <c r="D462" s="80">
        <v>300</v>
      </c>
      <c r="E462" s="43">
        <v>2800</v>
      </c>
      <c r="F462" s="44">
        <v>2800</v>
      </c>
      <c r="G462" s="44">
        <v>2800</v>
      </c>
    </row>
    <row r="463" spans="1:7" outlineLevel="1" x14ac:dyDescent="0.25">
      <c r="A463" s="40" t="s">
        <v>372</v>
      </c>
      <c r="B463" s="78" t="s">
        <v>373</v>
      </c>
      <c r="C463" s="78"/>
      <c r="D463" s="80"/>
      <c r="E463" s="43">
        <f>E464+E478</f>
        <v>363913.19999999995</v>
      </c>
      <c r="F463" s="43">
        <f>F464+F478</f>
        <v>385725.1</v>
      </c>
      <c r="G463" s="43">
        <f>G464+G478</f>
        <v>372951.9</v>
      </c>
    </row>
    <row r="464" spans="1:7" ht="30" outlineLevel="2" x14ac:dyDescent="0.25">
      <c r="A464" s="40" t="s">
        <v>308</v>
      </c>
      <c r="B464" s="45" t="s">
        <v>373</v>
      </c>
      <c r="C464" s="45" t="s">
        <v>309</v>
      </c>
      <c r="D464" s="89"/>
      <c r="E464" s="43">
        <f>E465</f>
        <v>194556.79999999999</v>
      </c>
      <c r="F464" s="43">
        <f>F465</f>
        <v>215218.5</v>
      </c>
      <c r="G464" s="43">
        <f>G465</f>
        <v>196297</v>
      </c>
    </row>
    <row r="465" spans="1:7" ht="30" outlineLevel="2" x14ac:dyDescent="0.25">
      <c r="A465" s="49" t="s">
        <v>310</v>
      </c>
      <c r="B465" s="45" t="s">
        <v>373</v>
      </c>
      <c r="C465" s="45" t="s">
        <v>311</v>
      </c>
      <c r="D465" s="89"/>
      <c r="E465" s="43">
        <f>E466+E475</f>
        <v>194556.79999999999</v>
      </c>
      <c r="F465" s="43">
        <f t="shared" ref="F465:G465" si="112">F466</f>
        <v>215218.5</v>
      </c>
      <c r="G465" s="43">
        <f t="shared" si="112"/>
        <v>196297</v>
      </c>
    </row>
    <row r="466" spans="1:7" ht="45" outlineLevel="2" x14ac:dyDescent="0.25">
      <c r="A466" s="49" t="s">
        <v>312</v>
      </c>
      <c r="B466" s="45" t="s">
        <v>373</v>
      </c>
      <c r="C466" s="45" t="s">
        <v>313</v>
      </c>
      <c r="D466" s="89"/>
      <c r="E466" s="43">
        <f>E467+E469+E471+E473</f>
        <v>193804</v>
      </c>
      <c r="F466" s="43">
        <f>F467+F469+F471+F473</f>
        <v>215218.5</v>
      </c>
      <c r="G466" s="43">
        <f>G467+G469+G471+G473</f>
        <v>196297</v>
      </c>
    </row>
    <row r="467" spans="1:7" ht="45" outlineLevel="2" x14ac:dyDescent="0.25">
      <c r="A467" s="49" t="s">
        <v>278</v>
      </c>
      <c r="B467" s="45" t="s">
        <v>373</v>
      </c>
      <c r="C467" s="45" t="s">
        <v>314</v>
      </c>
      <c r="D467" s="46"/>
      <c r="E467" s="43">
        <f>E468</f>
        <v>147341.29999999999</v>
      </c>
      <c r="F467" s="43">
        <f t="shared" ref="F467:G467" si="113">F468</f>
        <v>153389</v>
      </c>
      <c r="G467" s="43">
        <f t="shared" si="113"/>
        <v>157694</v>
      </c>
    </row>
    <row r="468" spans="1:7" ht="45" outlineLevel="2" x14ac:dyDescent="0.25">
      <c r="A468" s="40" t="s">
        <v>315</v>
      </c>
      <c r="B468" s="45" t="s">
        <v>373</v>
      </c>
      <c r="C468" s="45" t="s">
        <v>314</v>
      </c>
      <c r="D468" s="46">
        <v>600</v>
      </c>
      <c r="E468" s="43">
        <v>147341.29999999999</v>
      </c>
      <c r="F468" s="44">
        <v>153389</v>
      </c>
      <c r="G468" s="44">
        <v>157694</v>
      </c>
    </row>
    <row r="469" spans="1:7" ht="45" outlineLevel="2" x14ac:dyDescent="0.25">
      <c r="A469" s="40" t="s">
        <v>374</v>
      </c>
      <c r="B469" s="45" t="s">
        <v>373</v>
      </c>
      <c r="C469" s="45" t="s">
        <v>375</v>
      </c>
      <c r="D469" s="46"/>
      <c r="E469" s="43">
        <f>E470</f>
        <v>45971.4</v>
      </c>
      <c r="F469" s="43">
        <f t="shared" ref="F469:G469" si="114">F470</f>
        <v>61407.4</v>
      </c>
      <c r="G469" s="43">
        <f t="shared" si="114"/>
        <v>38339.4</v>
      </c>
    </row>
    <row r="470" spans="1:7" ht="45" outlineLevel="2" x14ac:dyDescent="0.25">
      <c r="A470" s="40" t="s">
        <v>315</v>
      </c>
      <c r="B470" s="45" t="s">
        <v>373</v>
      </c>
      <c r="C470" s="45" t="s">
        <v>375</v>
      </c>
      <c r="D470" s="46">
        <v>600</v>
      </c>
      <c r="E470" s="43">
        <v>45971.4</v>
      </c>
      <c r="F470" s="44">
        <v>61407.4</v>
      </c>
      <c r="G470" s="44">
        <v>38339.4</v>
      </c>
    </row>
    <row r="471" spans="1:7" ht="105" outlineLevel="2" x14ac:dyDescent="0.25">
      <c r="A471" s="40" t="s">
        <v>376</v>
      </c>
      <c r="B471" s="45" t="s">
        <v>373</v>
      </c>
      <c r="C471" s="45" t="s">
        <v>377</v>
      </c>
      <c r="D471" s="46"/>
      <c r="E471" s="43">
        <f>E472</f>
        <v>320.10000000000002</v>
      </c>
      <c r="F471" s="43">
        <f t="shared" ref="F471:G471" si="115">F472</f>
        <v>422.1</v>
      </c>
      <c r="G471" s="43">
        <f t="shared" si="115"/>
        <v>263.60000000000002</v>
      </c>
    </row>
    <row r="472" spans="1:7" ht="45" outlineLevel="2" x14ac:dyDescent="0.25">
      <c r="A472" s="40" t="s">
        <v>315</v>
      </c>
      <c r="B472" s="45" t="s">
        <v>373</v>
      </c>
      <c r="C472" s="45" t="s">
        <v>377</v>
      </c>
      <c r="D472" s="46">
        <v>600</v>
      </c>
      <c r="E472" s="43">
        <v>320.10000000000002</v>
      </c>
      <c r="F472" s="44">
        <v>422.1</v>
      </c>
      <c r="G472" s="44">
        <v>263.60000000000002</v>
      </c>
    </row>
    <row r="473" spans="1:7" ht="45" outlineLevel="2" x14ac:dyDescent="0.25">
      <c r="A473" s="72" t="s">
        <v>317</v>
      </c>
      <c r="B473" s="60" t="s">
        <v>373</v>
      </c>
      <c r="C473" s="60" t="s">
        <v>318</v>
      </c>
      <c r="D473" s="73"/>
      <c r="E473" s="43">
        <f>E474</f>
        <v>171.20000000000005</v>
      </c>
      <c r="F473" s="43">
        <f t="shared" ref="F473:G473" si="116">F474</f>
        <v>0</v>
      </c>
      <c r="G473" s="43">
        <f t="shared" si="116"/>
        <v>0</v>
      </c>
    </row>
    <row r="474" spans="1:7" ht="45" outlineLevel="2" x14ac:dyDescent="0.25">
      <c r="A474" s="72" t="s">
        <v>315</v>
      </c>
      <c r="B474" s="60" t="s">
        <v>373</v>
      </c>
      <c r="C474" s="60" t="s">
        <v>318</v>
      </c>
      <c r="D474" s="73">
        <v>600</v>
      </c>
      <c r="E474" s="43">
        <v>171.20000000000005</v>
      </c>
      <c r="F474" s="44">
        <v>0</v>
      </c>
      <c r="G474" s="44">
        <v>0</v>
      </c>
    </row>
    <row r="475" spans="1:7" ht="45" outlineLevel="2" x14ac:dyDescent="0.25">
      <c r="A475" s="72" t="s">
        <v>322</v>
      </c>
      <c r="B475" s="60" t="s">
        <v>373</v>
      </c>
      <c r="C475" s="60" t="s">
        <v>323</v>
      </c>
      <c r="D475" s="73"/>
      <c r="E475" s="43">
        <f>E476</f>
        <v>752.8</v>
      </c>
      <c r="F475" s="44">
        <v>0</v>
      </c>
      <c r="G475" s="44">
        <v>0</v>
      </c>
    </row>
    <row r="476" spans="1:7" ht="45" outlineLevel="2" x14ac:dyDescent="0.25">
      <c r="A476" s="72" t="s">
        <v>645</v>
      </c>
      <c r="B476" s="60" t="s">
        <v>373</v>
      </c>
      <c r="C476" s="60" t="s">
        <v>648</v>
      </c>
      <c r="D476" s="73"/>
      <c r="E476" s="43">
        <f>E477</f>
        <v>752.8</v>
      </c>
      <c r="F476" s="44">
        <v>0</v>
      </c>
      <c r="G476" s="44">
        <v>0</v>
      </c>
    </row>
    <row r="477" spans="1:7" ht="45" outlineLevel="2" x14ac:dyDescent="0.25">
      <c r="A477" s="72" t="s">
        <v>315</v>
      </c>
      <c r="B477" s="60" t="s">
        <v>373</v>
      </c>
      <c r="C477" s="60" t="s">
        <v>648</v>
      </c>
      <c r="D477" s="60" t="s">
        <v>321</v>
      </c>
      <c r="E477" s="43">
        <v>752.8</v>
      </c>
      <c r="F477" s="44">
        <v>0</v>
      </c>
      <c r="G477" s="44">
        <v>0</v>
      </c>
    </row>
    <row r="478" spans="1:7" ht="30" outlineLevel="2" x14ac:dyDescent="0.25">
      <c r="A478" s="38" t="s">
        <v>378</v>
      </c>
      <c r="B478" s="7" t="s">
        <v>373</v>
      </c>
      <c r="C478" s="90" t="s">
        <v>379</v>
      </c>
      <c r="D478" s="7"/>
      <c r="E478" s="4">
        <f>E479</f>
        <v>169356.4</v>
      </c>
      <c r="F478" s="4">
        <f t="shared" ref="F478:G481" si="117">F479</f>
        <v>170506.6</v>
      </c>
      <c r="G478" s="4">
        <f t="shared" si="117"/>
        <v>176654.9</v>
      </c>
    </row>
    <row r="479" spans="1:7" ht="30" outlineLevel="2" x14ac:dyDescent="0.25">
      <c r="A479" s="39" t="s">
        <v>380</v>
      </c>
      <c r="B479" s="7" t="s">
        <v>373</v>
      </c>
      <c r="C479" s="7" t="s">
        <v>381</v>
      </c>
      <c r="D479" s="7"/>
      <c r="E479" s="4">
        <f>E480</f>
        <v>169356.4</v>
      </c>
      <c r="F479" s="4">
        <f t="shared" si="117"/>
        <v>170506.6</v>
      </c>
      <c r="G479" s="4">
        <f t="shared" si="117"/>
        <v>176654.9</v>
      </c>
    </row>
    <row r="480" spans="1:7" ht="45" outlineLevel="2" x14ac:dyDescent="0.25">
      <c r="A480" s="39" t="s">
        <v>382</v>
      </c>
      <c r="B480" s="7" t="s">
        <v>373</v>
      </c>
      <c r="C480" s="8" t="s">
        <v>383</v>
      </c>
      <c r="D480" s="7"/>
      <c r="E480" s="4">
        <f>E481</f>
        <v>169356.4</v>
      </c>
      <c r="F480" s="4">
        <f t="shared" si="117"/>
        <v>170506.6</v>
      </c>
      <c r="G480" s="4">
        <f t="shared" si="117"/>
        <v>176654.9</v>
      </c>
    </row>
    <row r="481" spans="1:7" ht="45" outlineLevel="2" x14ac:dyDescent="0.25">
      <c r="A481" s="38" t="s">
        <v>278</v>
      </c>
      <c r="B481" s="7" t="s">
        <v>373</v>
      </c>
      <c r="C481" s="7" t="s">
        <v>384</v>
      </c>
      <c r="D481" s="7"/>
      <c r="E481" s="4">
        <f>E482</f>
        <v>169356.4</v>
      </c>
      <c r="F481" s="4">
        <f t="shared" si="117"/>
        <v>170506.6</v>
      </c>
      <c r="G481" s="4">
        <f t="shared" si="117"/>
        <v>176654.9</v>
      </c>
    </row>
    <row r="482" spans="1:7" ht="45" outlineLevel="2" x14ac:dyDescent="0.25">
      <c r="A482" s="39" t="s">
        <v>315</v>
      </c>
      <c r="B482" s="7" t="s">
        <v>373</v>
      </c>
      <c r="C482" s="7" t="s">
        <v>384</v>
      </c>
      <c r="D482" s="7" t="s">
        <v>321</v>
      </c>
      <c r="E482" s="4">
        <v>169356.4</v>
      </c>
      <c r="F482" s="4">
        <v>170506.6</v>
      </c>
      <c r="G482" s="4">
        <v>176654.9</v>
      </c>
    </row>
    <row r="483" spans="1:7" outlineLevel="1" x14ac:dyDescent="0.25">
      <c r="A483" s="48" t="s">
        <v>385</v>
      </c>
      <c r="B483" s="7" t="s">
        <v>386</v>
      </c>
      <c r="C483" s="7"/>
      <c r="D483" s="7"/>
      <c r="E483" s="32">
        <f>E484</f>
        <v>26020.9</v>
      </c>
      <c r="F483" s="32">
        <f t="shared" ref="F483:G483" si="118">F484</f>
        <v>23908.2</v>
      </c>
      <c r="G483" s="32">
        <f t="shared" si="118"/>
        <v>23952.399999999998</v>
      </c>
    </row>
    <row r="484" spans="1:7" ht="30" outlineLevel="2" x14ac:dyDescent="0.25">
      <c r="A484" s="48" t="s">
        <v>387</v>
      </c>
      <c r="B484" s="7" t="s">
        <v>386</v>
      </c>
      <c r="C484" s="7" t="s">
        <v>388</v>
      </c>
      <c r="D484" s="7"/>
      <c r="E484" s="32">
        <f>E485+E490</f>
        <v>26020.9</v>
      </c>
      <c r="F484" s="32">
        <f>F485+F490</f>
        <v>23908.2</v>
      </c>
      <c r="G484" s="32">
        <f>G485+G490</f>
        <v>23952.399999999998</v>
      </c>
    </row>
    <row r="485" spans="1:7" ht="30" outlineLevel="2" x14ac:dyDescent="0.25">
      <c r="A485" s="48" t="s">
        <v>389</v>
      </c>
      <c r="B485" s="7" t="s">
        <v>386</v>
      </c>
      <c r="C485" s="7" t="s">
        <v>390</v>
      </c>
      <c r="D485" s="10"/>
      <c r="E485" s="32">
        <f>E486+E488</f>
        <v>2394.4</v>
      </c>
      <c r="F485" s="32">
        <f>F486+F488</f>
        <v>1575</v>
      </c>
      <c r="G485" s="32">
        <f>G486+G488</f>
        <v>983.30000000000007</v>
      </c>
    </row>
    <row r="486" spans="1:7" ht="30" outlineLevel="2" x14ac:dyDescent="0.25">
      <c r="A486" s="48" t="s">
        <v>391</v>
      </c>
      <c r="B486" s="7" t="s">
        <v>386</v>
      </c>
      <c r="C486" s="7" t="s">
        <v>392</v>
      </c>
      <c r="D486" s="10"/>
      <c r="E486" s="32">
        <f>E487</f>
        <v>1856.8</v>
      </c>
      <c r="F486" s="32">
        <f>F487</f>
        <v>1391.2</v>
      </c>
      <c r="G486" s="32">
        <f>G487</f>
        <v>868.6</v>
      </c>
    </row>
    <row r="487" spans="1:7" ht="30" outlineLevel="2" x14ac:dyDescent="0.25">
      <c r="A487" s="48" t="s">
        <v>229</v>
      </c>
      <c r="B487" s="7" t="s">
        <v>386</v>
      </c>
      <c r="C487" s="7" t="s">
        <v>392</v>
      </c>
      <c r="D487" s="10">
        <v>200</v>
      </c>
      <c r="E487" s="32">
        <v>1856.8</v>
      </c>
      <c r="F487" s="32">
        <v>1391.2</v>
      </c>
      <c r="G487" s="56">
        <v>868.6</v>
      </c>
    </row>
    <row r="488" spans="1:7" ht="30" outlineLevel="2" x14ac:dyDescent="0.25">
      <c r="A488" s="68" t="s">
        <v>393</v>
      </c>
      <c r="B488" s="7" t="s">
        <v>386</v>
      </c>
      <c r="C488" s="7" t="s">
        <v>394</v>
      </c>
      <c r="D488" s="10"/>
      <c r="E488" s="32">
        <f>E489</f>
        <v>537.6</v>
      </c>
      <c r="F488" s="32">
        <f>F489</f>
        <v>183.8</v>
      </c>
      <c r="G488" s="32">
        <f>G489</f>
        <v>114.7</v>
      </c>
    </row>
    <row r="489" spans="1:7" ht="30" outlineLevel="2" x14ac:dyDescent="0.25">
      <c r="A489" s="48" t="s">
        <v>20</v>
      </c>
      <c r="B489" s="7" t="s">
        <v>386</v>
      </c>
      <c r="C489" s="7" t="s">
        <v>394</v>
      </c>
      <c r="D489" s="10">
        <v>300</v>
      </c>
      <c r="E489" s="32">
        <v>537.6</v>
      </c>
      <c r="F489" s="32">
        <v>183.8</v>
      </c>
      <c r="G489" s="56">
        <v>114.7</v>
      </c>
    </row>
    <row r="490" spans="1:7" ht="45" outlineLevel="2" x14ac:dyDescent="0.25">
      <c r="A490" s="48" t="s">
        <v>395</v>
      </c>
      <c r="B490" s="7" t="s">
        <v>386</v>
      </c>
      <c r="C490" s="7" t="s">
        <v>396</v>
      </c>
      <c r="D490" s="10"/>
      <c r="E490" s="32">
        <f t="shared" ref="E490:G491" si="119">E491</f>
        <v>23626.5</v>
      </c>
      <c r="F490" s="32">
        <f t="shared" si="119"/>
        <v>22333.200000000001</v>
      </c>
      <c r="G490" s="32">
        <f t="shared" si="119"/>
        <v>22969.1</v>
      </c>
    </row>
    <row r="491" spans="1:7" ht="45" outlineLevel="2" x14ac:dyDescent="0.25">
      <c r="A491" s="48" t="s">
        <v>69</v>
      </c>
      <c r="B491" s="7" t="s">
        <v>386</v>
      </c>
      <c r="C491" s="7" t="s">
        <v>397</v>
      </c>
      <c r="D491" s="10"/>
      <c r="E491" s="32">
        <f t="shared" si="119"/>
        <v>23626.5</v>
      </c>
      <c r="F491" s="32">
        <f t="shared" si="119"/>
        <v>22333.200000000001</v>
      </c>
      <c r="G491" s="32">
        <f t="shared" si="119"/>
        <v>22969.1</v>
      </c>
    </row>
    <row r="492" spans="1:7" ht="45" outlineLevel="2" x14ac:dyDescent="0.25">
      <c r="A492" s="48" t="s">
        <v>315</v>
      </c>
      <c r="B492" s="7" t="s">
        <v>386</v>
      </c>
      <c r="C492" s="7" t="s">
        <v>397</v>
      </c>
      <c r="D492" s="10">
        <v>600</v>
      </c>
      <c r="E492" s="32">
        <v>23626.5</v>
      </c>
      <c r="F492" s="32">
        <v>22333.200000000001</v>
      </c>
      <c r="G492" s="56">
        <v>22969.1</v>
      </c>
    </row>
    <row r="493" spans="1:7" ht="22.5" customHeight="1" outlineLevel="1" x14ac:dyDescent="0.25">
      <c r="A493" s="40" t="s">
        <v>398</v>
      </c>
      <c r="B493" s="45" t="s">
        <v>399</v>
      </c>
      <c r="C493" s="47"/>
      <c r="D493" s="46"/>
      <c r="E493" s="43">
        <f>E494</f>
        <v>197257.9</v>
      </c>
      <c r="F493" s="43">
        <f t="shared" ref="F493:G493" si="120">F494</f>
        <v>195624.3</v>
      </c>
      <c r="G493" s="43">
        <f t="shared" si="120"/>
        <v>200824.5</v>
      </c>
    </row>
    <row r="494" spans="1:7" ht="30" outlineLevel="2" x14ac:dyDescent="0.25">
      <c r="A494" s="40" t="s">
        <v>308</v>
      </c>
      <c r="B494" s="45" t="s">
        <v>399</v>
      </c>
      <c r="C494" s="45" t="s">
        <v>309</v>
      </c>
      <c r="D494" s="46"/>
      <c r="E494" s="43">
        <f>E495+E505+E525</f>
        <v>197257.9</v>
      </c>
      <c r="F494" s="43">
        <f t="shared" ref="F494:G494" si="121">F495+F505+F525</f>
        <v>195624.3</v>
      </c>
      <c r="G494" s="43">
        <f t="shared" si="121"/>
        <v>200824.5</v>
      </c>
    </row>
    <row r="495" spans="1:7" ht="30" outlineLevel="2" x14ac:dyDescent="0.25">
      <c r="A495" s="49" t="s">
        <v>310</v>
      </c>
      <c r="B495" s="45" t="s">
        <v>399</v>
      </c>
      <c r="C495" s="45" t="s">
        <v>311</v>
      </c>
      <c r="D495" s="46"/>
      <c r="E495" s="43">
        <f>E496</f>
        <v>2328.8000000000002</v>
      </c>
      <c r="F495" s="43">
        <f t="shared" ref="F495:G495" si="122">F496</f>
        <v>4147.6000000000004</v>
      </c>
      <c r="G495" s="43">
        <f t="shared" si="122"/>
        <v>2838.7</v>
      </c>
    </row>
    <row r="496" spans="1:7" ht="45" outlineLevel="2" x14ac:dyDescent="0.25">
      <c r="A496" s="49" t="s">
        <v>312</v>
      </c>
      <c r="B496" s="45" t="s">
        <v>399</v>
      </c>
      <c r="C496" s="45" t="s">
        <v>313</v>
      </c>
      <c r="D496" s="46"/>
      <c r="E496" s="43">
        <f>E497+E500+E503</f>
        <v>2328.8000000000002</v>
      </c>
      <c r="F496" s="43">
        <f t="shared" ref="F496:G496" si="123">F497+F500+F503</f>
        <v>4147.6000000000004</v>
      </c>
      <c r="G496" s="43">
        <f t="shared" si="123"/>
        <v>2838.7</v>
      </c>
    </row>
    <row r="497" spans="1:7" ht="60" outlineLevel="2" x14ac:dyDescent="0.25">
      <c r="A497" s="49" t="s">
        <v>400</v>
      </c>
      <c r="B497" s="45" t="s">
        <v>399</v>
      </c>
      <c r="C497" s="45" t="s">
        <v>401</v>
      </c>
      <c r="D497" s="46"/>
      <c r="E497" s="43">
        <f>E498+E499</f>
        <v>1022.5999999999999</v>
      </c>
      <c r="F497" s="43">
        <f t="shared" ref="F497:G497" si="124">F498+F499</f>
        <v>1021.8</v>
      </c>
      <c r="G497" s="43">
        <f t="shared" si="124"/>
        <v>1021.5</v>
      </c>
    </row>
    <row r="498" spans="1:7" ht="75" outlineLevel="2" x14ac:dyDescent="0.25">
      <c r="A498" s="40" t="s">
        <v>13</v>
      </c>
      <c r="B498" s="45" t="s">
        <v>399</v>
      </c>
      <c r="C498" s="45" t="s">
        <v>401</v>
      </c>
      <c r="D498" s="46">
        <v>100</v>
      </c>
      <c r="E498" s="43">
        <v>559.4</v>
      </c>
      <c r="F498" s="44">
        <v>559.4</v>
      </c>
      <c r="G498" s="44">
        <v>559.4</v>
      </c>
    </row>
    <row r="499" spans="1:7" ht="30" outlineLevel="2" x14ac:dyDescent="0.25">
      <c r="A499" s="40" t="s">
        <v>229</v>
      </c>
      <c r="B499" s="45" t="s">
        <v>399</v>
      </c>
      <c r="C499" s="45" t="s">
        <v>401</v>
      </c>
      <c r="D499" s="46">
        <v>200</v>
      </c>
      <c r="E499" s="43">
        <v>463.2</v>
      </c>
      <c r="F499" s="44">
        <v>462.4</v>
      </c>
      <c r="G499" s="44">
        <v>462.1</v>
      </c>
    </row>
    <row r="500" spans="1:7" ht="120" outlineLevel="2" x14ac:dyDescent="0.25">
      <c r="A500" s="40" t="s">
        <v>348</v>
      </c>
      <c r="B500" s="45" t="s">
        <v>399</v>
      </c>
      <c r="C500" s="45" t="s">
        <v>349</v>
      </c>
      <c r="D500" s="46"/>
      <c r="E500" s="43">
        <f>E501+E502</f>
        <v>1306.2</v>
      </c>
      <c r="F500" s="43">
        <f t="shared" ref="F500:G500" si="125">F501+F502</f>
        <v>1308.6000000000001</v>
      </c>
      <c r="G500" s="43">
        <f t="shared" si="125"/>
        <v>0</v>
      </c>
    </row>
    <row r="501" spans="1:7" ht="75" outlineLevel="2" x14ac:dyDescent="0.25">
      <c r="A501" s="40" t="s">
        <v>13</v>
      </c>
      <c r="B501" s="45" t="s">
        <v>399</v>
      </c>
      <c r="C501" s="45" t="s">
        <v>349</v>
      </c>
      <c r="D501" s="46">
        <v>100</v>
      </c>
      <c r="E501" s="43">
        <v>1110.4000000000001</v>
      </c>
      <c r="F501" s="44">
        <v>1110.4000000000001</v>
      </c>
      <c r="G501" s="44">
        <v>0</v>
      </c>
    </row>
    <row r="502" spans="1:7" ht="30" outlineLevel="2" x14ac:dyDescent="0.25">
      <c r="A502" s="40" t="s">
        <v>229</v>
      </c>
      <c r="B502" s="45" t="s">
        <v>399</v>
      </c>
      <c r="C502" s="45" t="s">
        <v>349</v>
      </c>
      <c r="D502" s="46">
        <v>200</v>
      </c>
      <c r="E502" s="43">
        <v>195.8</v>
      </c>
      <c r="F502" s="44">
        <v>198.2</v>
      </c>
      <c r="G502" s="44">
        <v>0</v>
      </c>
    </row>
    <row r="503" spans="1:7" ht="105" outlineLevel="2" x14ac:dyDescent="0.25">
      <c r="A503" s="84" t="s">
        <v>402</v>
      </c>
      <c r="B503" s="45" t="s">
        <v>399</v>
      </c>
      <c r="C503" s="45" t="s">
        <v>403</v>
      </c>
      <c r="D503" s="45"/>
      <c r="E503" s="43">
        <f>E504</f>
        <v>0</v>
      </c>
      <c r="F503" s="43">
        <f t="shared" ref="F503:G503" si="126">F504</f>
        <v>1817.2</v>
      </c>
      <c r="G503" s="43">
        <f t="shared" si="126"/>
        <v>1817.2</v>
      </c>
    </row>
    <row r="504" spans="1:7" ht="30" outlineLevel="2" x14ac:dyDescent="0.25">
      <c r="A504" s="40" t="s">
        <v>229</v>
      </c>
      <c r="B504" s="45" t="s">
        <v>399</v>
      </c>
      <c r="C504" s="45" t="s">
        <v>403</v>
      </c>
      <c r="D504" s="45" t="s">
        <v>40</v>
      </c>
      <c r="E504" s="43"/>
      <c r="F504" s="44">
        <v>1817.2</v>
      </c>
      <c r="G504" s="44">
        <v>1817.2</v>
      </c>
    </row>
    <row r="505" spans="1:7" ht="30" outlineLevel="2" x14ac:dyDescent="0.25">
      <c r="A505" s="49" t="s">
        <v>404</v>
      </c>
      <c r="B505" s="45" t="s">
        <v>399</v>
      </c>
      <c r="C505" s="78" t="s">
        <v>405</v>
      </c>
      <c r="D505" s="46"/>
      <c r="E505" s="43">
        <f>E506+E516+E522</f>
        <v>38142.799999999996</v>
      </c>
      <c r="F505" s="43">
        <f t="shared" ref="F505:G505" si="127">F506+F516+F522</f>
        <v>36294</v>
      </c>
      <c r="G505" s="43">
        <f t="shared" si="127"/>
        <v>35776.5</v>
      </c>
    </row>
    <row r="506" spans="1:7" ht="45" outlineLevel="2" x14ac:dyDescent="0.25">
      <c r="A506" s="86" t="s">
        <v>406</v>
      </c>
      <c r="B506" s="45" t="s">
        <v>399</v>
      </c>
      <c r="C506" s="78" t="s">
        <v>407</v>
      </c>
      <c r="D506" s="46"/>
      <c r="E506" s="43">
        <f>E507+E509+E511+E514</f>
        <v>20749.2</v>
      </c>
      <c r="F506" s="43">
        <f t="shared" ref="F506:G506" si="128">F507+F509+F511+F514</f>
        <v>20783.199999999997</v>
      </c>
      <c r="G506" s="43">
        <f t="shared" si="128"/>
        <v>20784.099999999999</v>
      </c>
    </row>
    <row r="507" spans="1:7" ht="60" outlineLevel="2" x14ac:dyDescent="0.25">
      <c r="A507" s="40" t="s">
        <v>408</v>
      </c>
      <c r="B507" s="45" t="s">
        <v>399</v>
      </c>
      <c r="C507" s="45" t="s">
        <v>409</v>
      </c>
      <c r="D507" s="46"/>
      <c r="E507" s="43">
        <f>E508</f>
        <v>61.3</v>
      </c>
      <c r="F507" s="43">
        <f t="shared" ref="F507:G507" si="129">F508</f>
        <v>63.3</v>
      </c>
      <c r="G507" s="43">
        <f t="shared" si="129"/>
        <v>64.2</v>
      </c>
    </row>
    <row r="508" spans="1:7" ht="30" outlineLevel="2" x14ac:dyDescent="0.25">
      <c r="A508" s="40" t="s">
        <v>229</v>
      </c>
      <c r="B508" s="45" t="s">
        <v>399</v>
      </c>
      <c r="C508" s="45" t="s">
        <v>409</v>
      </c>
      <c r="D508" s="46">
        <v>200</v>
      </c>
      <c r="E508" s="43">
        <v>61.3</v>
      </c>
      <c r="F508" s="44">
        <v>63.3</v>
      </c>
      <c r="G508" s="44">
        <v>64.2</v>
      </c>
    </row>
    <row r="509" spans="1:7" ht="90" outlineLevel="2" x14ac:dyDescent="0.25">
      <c r="A509" s="40" t="s">
        <v>410</v>
      </c>
      <c r="B509" s="45" t="s">
        <v>399</v>
      </c>
      <c r="C509" s="45" t="s">
        <v>411</v>
      </c>
      <c r="D509" s="46"/>
      <c r="E509" s="43">
        <f>E510</f>
        <v>2.2000000000000002</v>
      </c>
      <c r="F509" s="43">
        <f t="shared" ref="F509:G509" si="130">F510</f>
        <v>2.2999999999999998</v>
      </c>
      <c r="G509" s="43">
        <f t="shared" si="130"/>
        <v>2.2999999999999998</v>
      </c>
    </row>
    <row r="510" spans="1:7" ht="30" outlineLevel="2" x14ac:dyDescent="0.25">
      <c r="A510" s="40" t="s">
        <v>229</v>
      </c>
      <c r="B510" s="45" t="s">
        <v>399</v>
      </c>
      <c r="C510" s="45" t="s">
        <v>411</v>
      </c>
      <c r="D510" s="46">
        <v>200</v>
      </c>
      <c r="E510" s="43">
        <v>2.2000000000000002</v>
      </c>
      <c r="F510" s="44">
        <v>2.2999999999999998</v>
      </c>
      <c r="G510" s="44">
        <v>2.2999999999999998</v>
      </c>
    </row>
    <row r="511" spans="1:7" ht="60" outlineLevel="2" x14ac:dyDescent="0.25">
      <c r="A511" s="40" t="s">
        <v>412</v>
      </c>
      <c r="B511" s="45" t="s">
        <v>399</v>
      </c>
      <c r="C511" s="78" t="s">
        <v>413</v>
      </c>
      <c r="D511" s="46"/>
      <c r="E511" s="43">
        <f>E512+E513</f>
        <v>19917.3</v>
      </c>
      <c r="F511" s="43">
        <f t="shared" ref="F511:G511" si="131">F512+F513</f>
        <v>19917.3</v>
      </c>
      <c r="G511" s="43">
        <f t="shared" si="131"/>
        <v>19917.3</v>
      </c>
    </row>
    <row r="512" spans="1:7" ht="75" outlineLevel="2" x14ac:dyDescent="0.25">
      <c r="A512" s="40" t="s">
        <v>13</v>
      </c>
      <c r="B512" s="45" t="s">
        <v>399</v>
      </c>
      <c r="C512" s="78" t="s">
        <v>413</v>
      </c>
      <c r="D512" s="80">
        <v>100</v>
      </c>
      <c r="E512" s="43">
        <v>19517.3</v>
      </c>
      <c r="F512" s="44">
        <v>19517.3</v>
      </c>
      <c r="G512" s="44">
        <v>19517.3</v>
      </c>
    </row>
    <row r="513" spans="1:7" ht="30" outlineLevel="2" x14ac:dyDescent="0.25">
      <c r="A513" s="40" t="s">
        <v>229</v>
      </c>
      <c r="B513" s="45" t="s">
        <v>399</v>
      </c>
      <c r="C513" s="78" t="s">
        <v>413</v>
      </c>
      <c r="D513" s="80">
        <v>200</v>
      </c>
      <c r="E513" s="43">
        <v>400</v>
      </c>
      <c r="F513" s="44">
        <v>400</v>
      </c>
      <c r="G513" s="44">
        <v>400</v>
      </c>
    </row>
    <row r="514" spans="1:7" ht="90" outlineLevel="2" x14ac:dyDescent="0.25">
      <c r="A514" s="40" t="s">
        <v>414</v>
      </c>
      <c r="B514" s="45" t="s">
        <v>399</v>
      </c>
      <c r="C514" s="45" t="s">
        <v>415</v>
      </c>
      <c r="D514" s="80"/>
      <c r="E514" s="43">
        <f>E515</f>
        <v>768.4</v>
      </c>
      <c r="F514" s="43">
        <f t="shared" ref="F514:G514" si="132">F515</f>
        <v>800.3</v>
      </c>
      <c r="G514" s="43">
        <f t="shared" si="132"/>
        <v>800.3</v>
      </c>
    </row>
    <row r="515" spans="1:7" ht="30" outlineLevel="2" x14ac:dyDescent="0.25">
      <c r="A515" s="40" t="s">
        <v>229</v>
      </c>
      <c r="B515" s="45" t="s">
        <v>399</v>
      </c>
      <c r="C515" s="45" t="s">
        <v>415</v>
      </c>
      <c r="D515" s="80">
        <v>200</v>
      </c>
      <c r="E515" s="43">
        <v>768.4</v>
      </c>
      <c r="F515" s="44">
        <v>800.3</v>
      </c>
      <c r="G515" s="44">
        <v>800.3</v>
      </c>
    </row>
    <row r="516" spans="1:7" ht="30" outlineLevel="2" x14ac:dyDescent="0.25">
      <c r="A516" s="40" t="s">
        <v>416</v>
      </c>
      <c r="B516" s="45" t="s">
        <v>399</v>
      </c>
      <c r="C516" s="45" t="s">
        <v>417</v>
      </c>
      <c r="D516" s="80"/>
      <c r="E516" s="43">
        <f>E519+E517</f>
        <v>16138.5</v>
      </c>
      <c r="F516" s="43">
        <f t="shared" ref="F516:G516" si="133">F519+F517</f>
        <v>14751.3</v>
      </c>
      <c r="G516" s="43">
        <f t="shared" si="133"/>
        <v>14518.2</v>
      </c>
    </row>
    <row r="517" spans="1:7" ht="30" outlineLevel="2" x14ac:dyDescent="0.25">
      <c r="A517" s="49" t="s">
        <v>418</v>
      </c>
      <c r="B517" s="45" t="s">
        <v>399</v>
      </c>
      <c r="C517" s="45" t="s">
        <v>419</v>
      </c>
      <c r="D517" s="46"/>
      <c r="E517" s="43">
        <f>E518</f>
        <v>2000</v>
      </c>
      <c r="F517" s="43">
        <f t="shared" ref="F517:G517" si="134">F518</f>
        <v>612.79999999999995</v>
      </c>
      <c r="G517" s="43">
        <f t="shared" si="134"/>
        <v>382.6</v>
      </c>
    </row>
    <row r="518" spans="1:7" ht="45" outlineLevel="2" x14ac:dyDescent="0.25">
      <c r="A518" s="40" t="s">
        <v>315</v>
      </c>
      <c r="B518" s="45" t="s">
        <v>399</v>
      </c>
      <c r="C518" s="45" t="s">
        <v>419</v>
      </c>
      <c r="D518" s="46">
        <v>600</v>
      </c>
      <c r="E518" s="43">
        <v>2000</v>
      </c>
      <c r="F518" s="44">
        <v>612.79999999999995</v>
      </c>
      <c r="G518" s="44">
        <v>382.6</v>
      </c>
    </row>
    <row r="519" spans="1:7" ht="60" outlineLevel="2" x14ac:dyDescent="0.25">
      <c r="A519" s="40" t="s">
        <v>420</v>
      </c>
      <c r="B519" s="45" t="s">
        <v>399</v>
      </c>
      <c r="C519" s="47" t="s">
        <v>421</v>
      </c>
      <c r="D519" s="46"/>
      <c r="E519" s="43">
        <f>E520+E521</f>
        <v>14138.5</v>
      </c>
      <c r="F519" s="43">
        <f t="shared" ref="F519:G519" si="135">F520+F521</f>
        <v>14138.5</v>
      </c>
      <c r="G519" s="43">
        <f t="shared" si="135"/>
        <v>14135.6</v>
      </c>
    </row>
    <row r="520" spans="1:7" ht="30" outlineLevel="2" x14ac:dyDescent="0.25">
      <c r="A520" s="40" t="s">
        <v>229</v>
      </c>
      <c r="B520" s="45" t="s">
        <v>399</v>
      </c>
      <c r="C520" s="47" t="s">
        <v>421</v>
      </c>
      <c r="D520" s="46">
        <v>200</v>
      </c>
      <c r="E520" s="43">
        <v>50.5</v>
      </c>
      <c r="F520" s="44">
        <v>50.5</v>
      </c>
      <c r="G520" s="44">
        <v>50.5</v>
      </c>
    </row>
    <row r="521" spans="1:7" ht="30" outlineLevel="2" x14ac:dyDescent="0.25">
      <c r="A521" s="40" t="s">
        <v>20</v>
      </c>
      <c r="B521" s="45" t="s">
        <v>399</v>
      </c>
      <c r="C521" s="47" t="s">
        <v>421</v>
      </c>
      <c r="D521" s="46">
        <v>300</v>
      </c>
      <c r="E521" s="43">
        <v>14088</v>
      </c>
      <c r="F521" s="44">
        <v>14088</v>
      </c>
      <c r="G521" s="44">
        <v>14085.1</v>
      </c>
    </row>
    <row r="522" spans="1:7" ht="30" outlineLevel="2" x14ac:dyDescent="0.25">
      <c r="A522" s="91" t="s">
        <v>422</v>
      </c>
      <c r="B522" s="45" t="s">
        <v>399</v>
      </c>
      <c r="C522" s="47" t="s">
        <v>423</v>
      </c>
      <c r="D522" s="80"/>
      <c r="E522" s="43">
        <f>E523</f>
        <v>1255.0999999999999</v>
      </c>
      <c r="F522" s="43">
        <f t="shared" ref="F522:G523" si="136">F523</f>
        <v>759.5</v>
      </c>
      <c r="G522" s="43">
        <f t="shared" si="136"/>
        <v>474.2</v>
      </c>
    </row>
    <row r="523" spans="1:7" ht="30" outlineLevel="2" x14ac:dyDescent="0.25">
      <c r="A523" s="91" t="s">
        <v>424</v>
      </c>
      <c r="B523" s="45" t="s">
        <v>399</v>
      </c>
      <c r="C523" s="47" t="s">
        <v>425</v>
      </c>
      <c r="D523" s="80"/>
      <c r="E523" s="43">
        <f>E524</f>
        <v>1255.0999999999999</v>
      </c>
      <c r="F523" s="43">
        <f t="shared" si="136"/>
        <v>759.5</v>
      </c>
      <c r="G523" s="43">
        <f t="shared" si="136"/>
        <v>474.2</v>
      </c>
    </row>
    <row r="524" spans="1:7" ht="45" outlineLevel="2" x14ac:dyDescent="0.25">
      <c r="A524" s="40" t="s">
        <v>315</v>
      </c>
      <c r="B524" s="45" t="s">
        <v>399</v>
      </c>
      <c r="C524" s="47" t="s">
        <v>425</v>
      </c>
      <c r="D524" s="80">
        <v>600</v>
      </c>
      <c r="E524" s="43">
        <v>1255.0999999999999</v>
      </c>
      <c r="F524" s="44">
        <v>759.5</v>
      </c>
      <c r="G524" s="44">
        <v>474.2</v>
      </c>
    </row>
    <row r="525" spans="1:7" ht="60" outlineLevel="2" x14ac:dyDescent="0.25">
      <c r="A525" s="40" t="s">
        <v>426</v>
      </c>
      <c r="B525" s="45" t="s">
        <v>399</v>
      </c>
      <c r="C525" s="78" t="s">
        <v>327</v>
      </c>
      <c r="D525" s="46"/>
      <c r="E525" s="43">
        <f>E526+E536</f>
        <v>156786.29999999999</v>
      </c>
      <c r="F525" s="43">
        <f>F526+F536</f>
        <v>155182.69999999998</v>
      </c>
      <c r="G525" s="43">
        <f>G526+G536</f>
        <v>162209.30000000002</v>
      </c>
    </row>
    <row r="526" spans="1:7" ht="30" outlineLevel="2" x14ac:dyDescent="0.25">
      <c r="A526" s="40" t="s">
        <v>427</v>
      </c>
      <c r="B526" s="45" t="s">
        <v>399</v>
      </c>
      <c r="C526" s="78" t="s">
        <v>428</v>
      </c>
      <c r="D526" s="46"/>
      <c r="E526" s="43">
        <f>E527+E531</f>
        <v>156239.29999999999</v>
      </c>
      <c r="F526" s="43">
        <f t="shared" ref="F526:G526" si="137">F527+F531</f>
        <v>153929.29999999999</v>
      </c>
      <c r="G526" s="43">
        <f t="shared" si="137"/>
        <v>161426.70000000001</v>
      </c>
    </row>
    <row r="527" spans="1:7" ht="45" outlineLevel="2" x14ac:dyDescent="0.25">
      <c r="A527" s="49" t="s">
        <v>32</v>
      </c>
      <c r="B527" s="45" t="s">
        <v>399</v>
      </c>
      <c r="C527" s="47" t="s">
        <v>429</v>
      </c>
      <c r="D527" s="46"/>
      <c r="E527" s="43">
        <f>E528+E529+E530</f>
        <v>47788.5</v>
      </c>
      <c r="F527" s="43">
        <f t="shared" ref="F527:G527" si="138">F528+F529+F530</f>
        <v>47609.8</v>
      </c>
      <c r="G527" s="43">
        <f t="shared" si="138"/>
        <v>51322.5</v>
      </c>
    </row>
    <row r="528" spans="1:7" ht="75" outlineLevel="2" x14ac:dyDescent="0.25">
      <c r="A528" s="40" t="s">
        <v>13</v>
      </c>
      <c r="B528" s="45" t="s">
        <v>399</v>
      </c>
      <c r="C528" s="47" t="s">
        <v>429</v>
      </c>
      <c r="D528" s="46">
        <v>100</v>
      </c>
      <c r="E528" s="43">
        <v>47057.2</v>
      </c>
      <c r="F528" s="44">
        <v>46723.4</v>
      </c>
      <c r="G528" s="44">
        <v>50547.8</v>
      </c>
    </row>
    <row r="529" spans="1:7" ht="30" outlineLevel="2" x14ac:dyDescent="0.25">
      <c r="A529" s="40" t="s">
        <v>229</v>
      </c>
      <c r="B529" s="45" t="s">
        <v>399</v>
      </c>
      <c r="C529" s="47" t="s">
        <v>429</v>
      </c>
      <c r="D529" s="46">
        <v>200</v>
      </c>
      <c r="E529" s="43">
        <v>691.3</v>
      </c>
      <c r="F529" s="44">
        <v>886.4</v>
      </c>
      <c r="G529" s="44">
        <v>774.7</v>
      </c>
    </row>
    <row r="530" spans="1:7" ht="30" outlineLevel="2" x14ac:dyDescent="0.25">
      <c r="A530" s="39" t="s">
        <v>20</v>
      </c>
      <c r="B530" s="7" t="s">
        <v>399</v>
      </c>
      <c r="C530" s="7" t="s">
        <v>429</v>
      </c>
      <c r="D530" s="10">
        <v>300</v>
      </c>
      <c r="E530" s="43">
        <v>40</v>
      </c>
      <c r="F530" s="44">
        <v>0</v>
      </c>
      <c r="G530" s="44">
        <v>0</v>
      </c>
    </row>
    <row r="531" spans="1:7" ht="45" outlineLevel="2" x14ac:dyDescent="0.25">
      <c r="A531" s="49" t="s">
        <v>278</v>
      </c>
      <c r="B531" s="45" t="s">
        <v>399</v>
      </c>
      <c r="C531" s="47" t="s">
        <v>430</v>
      </c>
      <c r="D531" s="46"/>
      <c r="E531" s="43">
        <f>E532+E533+E535+E534</f>
        <v>108450.79999999999</v>
      </c>
      <c r="F531" s="43">
        <f>F532+F533+F535+F534</f>
        <v>106319.49999999999</v>
      </c>
      <c r="G531" s="43">
        <f>G532+G533+G535+G534</f>
        <v>110104.20000000001</v>
      </c>
    </row>
    <row r="532" spans="1:7" ht="75" outlineLevel="2" x14ac:dyDescent="0.25">
      <c r="A532" s="40" t="s">
        <v>13</v>
      </c>
      <c r="B532" s="45" t="s">
        <v>399</v>
      </c>
      <c r="C532" s="47" t="s">
        <v>430</v>
      </c>
      <c r="D532" s="46">
        <v>100</v>
      </c>
      <c r="E532" s="43">
        <v>95973.8</v>
      </c>
      <c r="F532" s="44">
        <f>71652.4+21639</f>
        <v>93291.4</v>
      </c>
      <c r="G532" s="44">
        <f>74518.5+22504.6</f>
        <v>97023.1</v>
      </c>
    </row>
    <row r="533" spans="1:7" ht="30" outlineLevel="2" x14ac:dyDescent="0.25">
      <c r="A533" s="40" t="s">
        <v>229</v>
      </c>
      <c r="B533" s="45" t="s">
        <v>399</v>
      </c>
      <c r="C533" s="47" t="s">
        <v>430</v>
      </c>
      <c r="D533" s="46">
        <v>200</v>
      </c>
      <c r="E533" s="43">
        <v>2644.9</v>
      </c>
      <c r="F533" s="44">
        <f>394.1+1541+41.2+15+791.7</f>
        <v>2783</v>
      </c>
      <c r="G533" s="44">
        <f>394.1+1541+41.2+15+494.3</f>
        <v>2485.6</v>
      </c>
    </row>
    <row r="534" spans="1:7" ht="45" outlineLevel="2" x14ac:dyDescent="0.25">
      <c r="A534" s="40" t="s">
        <v>315</v>
      </c>
      <c r="B534" s="45" t="s">
        <v>399</v>
      </c>
      <c r="C534" s="47" t="s">
        <v>430</v>
      </c>
      <c r="D534" s="46">
        <v>600</v>
      </c>
      <c r="E534" s="43">
        <v>9830.4</v>
      </c>
      <c r="F534" s="44">
        <v>10243.4</v>
      </c>
      <c r="G534" s="44">
        <v>10593.8</v>
      </c>
    </row>
    <row r="535" spans="1:7" outlineLevel="2" x14ac:dyDescent="0.25">
      <c r="A535" s="49" t="s">
        <v>34</v>
      </c>
      <c r="B535" s="45" t="s">
        <v>399</v>
      </c>
      <c r="C535" s="47" t="s">
        <v>430</v>
      </c>
      <c r="D535" s="46">
        <v>800</v>
      </c>
      <c r="E535" s="43">
        <v>1.7</v>
      </c>
      <c r="F535" s="44">
        <v>1.7</v>
      </c>
      <c r="G535" s="44">
        <v>1.7</v>
      </c>
    </row>
    <row r="536" spans="1:7" ht="45" outlineLevel="2" x14ac:dyDescent="0.25">
      <c r="A536" s="91" t="s">
        <v>431</v>
      </c>
      <c r="B536" s="45" t="s">
        <v>399</v>
      </c>
      <c r="C536" s="47" t="s">
        <v>329</v>
      </c>
      <c r="D536" s="46"/>
      <c r="E536" s="43">
        <f>E537</f>
        <v>547</v>
      </c>
      <c r="F536" s="43">
        <f t="shared" ref="F536:G537" si="139">F537</f>
        <v>1253.4000000000001</v>
      </c>
      <c r="G536" s="43">
        <f t="shared" si="139"/>
        <v>782.6</v>
      </c>
    </row>
    <row r="537" spans="1:7" ht="30" outlineLevel="2" x14ac:dyDescent="0.25">
      <c r="A537" s="91" t="s">
        <v>368</v>
      </c>
      <c r="B537" s="45" t="s">
        <v>399</v>
      </c>
      <c r="C537" s="47" t="s">
        <v>369</v>
      </c>
      <c r="D537" s="46"/>
      <c r="E537" s="43">
        <f>E538</f>
        <v>547</v>
      </c>
      <c r="F537" s="43">
        <f t="shared" si="139"/>
        <v>1253.4000000000001</v>
      </c>
      <c r="G537" s="43">
        <f t="shared" si="139"/>
        <v>782.6</v>
      </c>
    </row>
    <row r="538" spans="1:7" ht="45" outlineLevel="2" x14ac:dyDescent="0.25">
      <c r="A538" s="40" t="s">
        <v>315</v>
      </c>
      <c r="B538" s="45" t="s">
        <v>399</v>
      </c>
      <c r="C538" s="47" t="s">
        <v>369</v>
      </c>
      <c r="D538" s="46">
        <v>600</v>
      </c>
      <c r="E538" s="43">
        <v>547</v>
      </c>
      <c r="F538" s="44">
        <v>1253.4000000000001</v>
      </c>
      <c r="G538" s="44">
        <v>782.6</v>
      </c>
    </row>
    <row r="539" spans="1:7" s="13" customFormat="1" ht="14.25" x14ac:dyDescent="0.2">
      <c r="A539" s="37" t="s">
        <v>432</v>
      </c>
      <c r="B539" s="6" t="s">
        <v>433</v>
      </c>
      <c r="C539" s="92"/>
      <c r="D539" s="11"/>
      <c r="E539" s="34">
        <f>E540+E565</f>
        <v>400769.29999999993</v>
      </c>
      <c r="F539" s="34">
        <f t="shared" ref="F539:G539" si="140">F540+F565</f>
        <v>387958.89999999997</v>
      </c>
      <c r="G539" s="34">
        <f t="shared" si="140"/>
        <v>395424.7</v>
      </c>
    </row>
    <row r="540" spans="1:7" outlineLevel="1" x14ac:dyDescent="0.25">
      <c r="A540" s="39" t="s">
        <v>434</v>
      </c>
      <c r="B540" s="7" t="s">
        <v>435</v>
      </c>
      <c r="C540" s="7"/>
      <c r="D540" s="10"/>
      <c r="E540" s="4">
        <f>E541</f>
        <v>314284.69999999995</v>
      </c>
      <c r="F540" s="4">
        <f t="shared" ref="F540:G540" si="141">F541</f>
        <v>301815.39999999997</v>
      </c>
      <c r="G540" s="4">
        <f t="shared" si="141"/>
        <v>309368.2</v>
      </c>
    </row>
    <row r="541" spans="1:7" ht="30" outlineLevel="2" x14ac:dyDescent="0.25">
      <c r="A541" s="38" t="s">
        <v>378</v>
      </c>
      <c r="B541" s="7" t="s">
        <v>435</v>
      </c>
      <c r="C541" s="90" t="s">
        <v>379</v>
      </c>
      <c r="D541" s="10"/>
      <c r="E541" s="4">
        <f>E542+E551+E559</f>
        <v>314284.69999999995</v>
      </c>
      <c r="F541" s="4">
        <f t="shared" ref="F541:G541" si="142">F542+F551+F559</f>
        <v>301815.39999999997</v>
      </c>
      <c r="G541" s="4">
        <f t="shared" si="142"/>
        <v>309368.2</v>
      </c>
    </row>
    <row r="542" spans="1:7" outlineLevel="2" x14ac:dyDescent="0.25">
      <c r="A542" s="39" t="s">
        <v>436</v>
      </c>
      <c r="B542" s="7" t="s">
        <v>435</v>
      </c>
      <c r="C542" s="70" t="s">
        <v>437</v>
      </c>
      <c r="D542" s="10"/>
      <c r="E542" s="4">
        <f>E543+E548</f>
        <v>82393.100000000006</v>
      </c>
      <c r="F542" s="4">
        <f t="shared" ref="F542:G542" si="143">F543+F548</f>
        <v>72377.2</v>
      </c>
      <c r="G542" s="4">
        <f t="shared" si="143"/>
        <v>75603.8</v>
      </c>
    </row>
    <row r="543" spans="1:7" ht="30" outlineLevel="2" x14ac:dyDescent="0.25">
      <c r="A543" s="39" t="s">
        <v>438</v>
      </c>
      <c r="B543" s="7" t="s">
        <v>435</v>
      </c>
      <c r="C543" s="70" t="s">
        <v>439</v>
      </c>
      <c r="D543" s="10"/>
      <c r="E543" s="4">
        <f>E544+E546</f>
        <v>74312.3</v>
      </c>
      <c r="F543" s="4">
        <f t="shared" ref="F543:G543" si="144">F544+F546</f>
        <v>72377.2</v>
      </c>
      <c r="G543" s="4">
        <f t="shared" si="144"/>
        <v>75603.8</v>
      </c>
    </row>
    <row r="544" spans="1:7" ht="45" outlineLevel="2" x14ac:dyDescent="0.25">
      <c r="A544" s="38" t="s">
        <v>278</v>
      </c>
      <c r="B544" s="7" t="s">
        <v>435</v>
      </c>
      <c r="C544" s="70" t="s">
        <v>440</v>
      </c>
      <c r="D544" s="10"/>
      <c r="E544" s="4">
        <f>E545</f>
        <v>73780.7</v>
      </c>
      <c r="F544" s="4">
        <f t="shared" ref="F544:G544" si="145">F545</f>
        <v>72377.2</v>
      </c>
      <c r="G544" s="4">
        <f t="shared" si="145"/>
        <v>75603.8</v>
      </c>
    </row>
    <row r="545" spans="1:7" ht="45" outlineLevel="2" x14ac:dyDescent="0.25">
      <c r="A545" s="39" t="s">
        <v>315</v>
      </c>
      <c r="B545" s="7" t="s">
        <v>435</v>
      </c>
      <c r="C545" s="70" t="s">
        <v>440</v>
      </c>
      <c r="D545" s="10">
        <v>600</v>
      </c>
      <c r="E545" s="4">
        <f>73308.9+140.1+331.7</f>
        <v>73780.7</v>
      </c>
      <c r="F545" s="4">
        <v>72377.2</v>
      </c>
      <c r="G545" s="4">
        <v>75603.8</v>
      </c>
    </row>
    <row r="546" spans="1:7" ht="45" outlineLevel="2" x14ac:dyDescent="0.25">
      <c r="A546" s="38" t="s">
        <v>645</v>
      </c>
      <c r="B546" s="7" t="s">
        <v>435</v>
      </c>
      <c r="C546" s="7" t="s">
        <v>651</v>
      </c>
      <c r="D546" s="7"/>
      <c r="E546" s="4">
        <f>E547</f>
        <v>531.6</v>
      </c>
      <c r="F546" s="4">
        <f t="shared" ref="F546:G546" si="146">F547</f>
        <v>0</v>
      </c>
      <c r="G546" s="4">
        <f t="shared" si="146"/>
        <v>0</v>
      </c>
    </row>
    <row r="547" spans="1:7" ht="45" outlineLevel="2" x14ac:dyDescent="0.25">
      <c r="A547" s="39" t="s">
        <v>315</v>
      </c>
      <c r="B547" s="7" t="s">
        <v>435</v>
      </c>
      <c r="C547" s="7" t="s">
        <v>651</v>
      </c>
      <c r="D547" s="7" t="s">
        <v>321</v>
      </c>
      <c r="E547" s="4">
        <v>531.6</v>
      </c>
      <c r="F547" s="4">
        <v>0</v>
      </c>
      <c r="G547" s="4">
        <v>0</v>
      </c>
    </row>
    <row r="548" spans="1:7" ht="30" outlineLevel="2" x14ac:dyDescent="0.25">
      <c r="A548" s="38" t="s">
        <v>619</v>
      </c>
      <c r="B548" s="7" t="s">
        <v>435</v>
      </c>
      <c r="C548" s="7" t="s">
        <v>621</v>
      </c>
      <c r="D548" s="7"/>
      <c r="E548" s="4">
        <f>E549</f>
        <v>8080.8</v>
      </c>
      <c r="F548" s="4">
        <f t="shared" ref="F548:G549" si="147">F549</f>
        <v>0</v>
      </c>
      <c r="G548" s="4">
        <f t="shared" si="147"/>
        <v>0</v>
      </c>
    </row>
    <row r="549" spans="1:7" outlineLevel="2" x14ac:dyDescent="0.25">
      <c r="A549" s="38" t="s">
        <v>620</v>
      </c>
      <c r="B549" s="7" t="s">
        <v>435</v>
      </c>
      <c r="C549" s="7" t="s">
        <v>622</v>
      </c>
      <c r="D549" s="10"/>
      <c r="E549" s="4">
        <f>E550</f>
        <v>8080.8</v>
      </c>
      <c r="F549" s="4">
        <f t="shared" si="147"/>
        <v>0</v>
      </c>
      <c r="G549" s="4">
        <f t="shared" si="147"/>
        <v>0</v>
      </c>
    </row>
    <row r="550" spans="1:7" ht="45" outlineLevel="2" x14ac:dyDescent="0.25">
      <c r="A550" s="38" t="s">
        <v>315</v>
      </c>
      <c r="B550" s="7" t="s">
        <v>435</v>
      </c>
      <c r="C550" s="7" t="s">
        <v>622</v>
      </c>
      <c r="D550" s="10">
        <v>600</v>
      </c>
      <c r="E550" s="4">
        <v>8080.8</v>
      </c>
      <c r="F550" s="4">
        <v>0</v>
      </c>
      <c r="G550" s="4">
        <v>0</v>
      </c>
    </row>
    <row r="551" spans="1:7" ht="30" outlineLevel="2" x14ac:dyDescent="0.25">
      <c r="A551" s="39" t="s">
        <v>441</v>
      </c>
      <c r="B551" s="7" t="s">
        <v>435</v>
      </c>
      <c r="C551" s="70" t="s">
        <v>442</v>
      </c>
      <c r="D551" s="7"/>
      <c r="E551" s="4">
        <f>E552</f>
        <v>230203.09999999998</v>
      </c>
      <c r="F551" s="4">
        <f t="shared" ref="F551:G551" si="148">F552</f>
        <v>229056.1</v>
      </c>
      <c r="G551" s="4">
        <f t="shared" si="148"/>
        <v>233525.80000000002</v>
      </c>
    </row>
    <row r="552" spans="1:7" ht="30" outlineLevel="2" x14ac:dyDescent="0.25">
      <c r="A552" s="39" t="s">
        <v>443</v>
      </c>
      <c r="B552" s="7" t="s">
        <v>435</v>
      </c>
      <c r="C552" s="70" t="s">
        <v>444</v>
      </c>
      <c r="D552" s="7"/>
      <c r="E552" s="4">
        <f>E553+E555+E557</f>
        <v>230203.09999999998</v>
      </c>
      <c r="F552" s="4">
        <f t="shared" ref="F552:G552" si="149">F553+F555+F557</f>
        <v>229056.1</v>
      </c>
      <c r="G552" s="4">
        <f t="shared" si="149"/>
        <v>233525.80000000002</v>
      </c>
    </row>
    <row r="553" spans="1:7" ht="45" outlineLevel="2" x14ac:dyDescent="0.25">
      <c r="A553" s="38" t="s">
        <v>278</v>
      </c>
      <c r="B553" s="7" t="s">
        <v>435</v>
      </c>
      <c r="C553" s="7" t="s">
        <v>445</v>
      </c>
      <c r="D553" s="7"/>
      <c r="E553" s="4">
        <f>E554</f>
        <v>221422.69999999998</v>
      </c>
      <c r="F553" s="4">
        <f>F554</f>
        <v>229056.1</v>
      </c>
      <c r="G553" s="4">
        <f>G554</f>
        <v>233525.80000000002</v>
      </c>
    </row>
    <row r="554" spans="1:7" ht="45" outlineLevel="2" x14ac:dyDescent="0.25">
      <c r="A554" s="38" t="s">
        <v>315</v>
      </c>
      <c r="B554" s="7" t="s">
        <v>435</v>
      </c>
      <c r="C554" s="7" t="s">
        <v>445</v>
      </c>
      <c r="D554" s="10">
        <v>600</v>
      </c>
      <c r="E554" s="4">
        <f>215578.8+330.6+5513.3</f>
        <v>221422.69999999998</v>
      </c>
      <c r="F554" s="4">
        <v>229056.1</v>
      </c>
      <c r="G554" s="4">
        <v>233525.80000000002</v>
      </c>
    </row>
    <row r="555" spans="1:7" ht="45" outlineLevel="2" x14ac:dyDescent="0.25">
      <c r="A555" s="39" t="s">
        <v>649</v>
      </c>
      <c r="B555" s="7" t="s">
        <v>435</v>
      </c>
      <c r="C555" s="7" t="s">
        <v>650</v>
      </c>
      <c r="D555" s="10"/>
      <c r="E555" s="4">
        <f>E556</f>
        <v>5077.1000000000004</v>
      </c>
      <c r="F555" s="4">
        <f t="shared" ref="F555:G555" si="150">F556</f>
        <v>0</v>
      </c>
      <c r="G555" s="4">
        <f t="shared" si="150"/>
        <v>0</v>
      </c>
    </row>
    <row r="556" spans="1:7" ht="45" outlineLevel="2" x14ac:dyDescent="0.25">
      <c r="A556" s="38" t="s">
        <v>315</v>
      </c>
      <c r="B556" s="7" t="s">
        <v>435</v>
      </c>
      <c r="C556" s="7" t="s">
        <v>650</v>
      </c>
      <c r="D556" s="10">
        <v>600</v>
      </c>
      <c r="E556" s="4">
        <f>352.1+4725</f>
        <v>5077.1000000000004</v>
      </c>
      <c r="F556" s="4">
        <v>0</v>
      </c>
      <c r="G556" s="4">
        <v>0</v>
      </c>
    </row>
    <row r="557" spans="1:7" ht="45" outlineLevel="2" x14ac:dyDescent="0.25">
      <c r="A557" s="38" t="s">
        <v>645</v>
      </c>
      <c r="B557" s="7" t="s">
        <v>435</v>
      </c>
      <c r="C557" s="7" t="s">
        <v>646</v>
      </c>
      <c r="D557" s="7"/>
      <c r="E557" s="4">
        <f>E558</f>
        <v>3703.3</v>
      </c>
      <c r="F557" s="4">
        <f t="shared" ref="F557:G557" si="151">F558</f>
        <v>0</v>
      </c>
      <c r="G557" s="4">
        <f t="shared" si="151"/>
        <v>0</v>
      </c>
    </row>
    <row r="558" spans="1:7" ht="45" outlineLevel="2" x14ac:dyDescent="0.25">
      <c r="A558" s="39" t="s">
        <v>315</v>
      </c>
      <c r="B558" s="7" t="s">
        <v>435</v>
      </c>
      <c r="C558" s="7" t="s">
        <v>646</v>
      </c>
      <c r="D558" s="7" t="s">
        <v>321</v>
      </c>
      <c r="E558" s="4">
        <v>3703.3</v>
      </c>
      <c r="F558" s="4">
        <v>0</v>
      </c>
      <c r="G558" s="4">
        <v>0</v>
      </c>
    </row>
    <row r="559" spans="1:7" ht="60" outlineLevel="2" x14ac:dyDescent="0.25">
      <c r="A559" s="38" t="s">
        <v>446</v>
      </c>
      <c r="B559" s="7" t="s">
        <v>435</v>
      </c>
      <c r="C559" s="7" t="s">
        <v>447</v>
      </c>
      <c r="D559" s="7"/>
      <c r="E559" s="4">
        <f>E560</f>
        <v>1688.5</v>
      </c>
      <c r="F559" s="4">
        <f t="shared" ref="F559:G563" si="152">F560</f>
        <v>382.1</v>
      </c>
      <c r="G559" s="4">
        <f t="shared" si="152"/>
        <v>238.60000000000002</v>
      </c>
    </row>
    <row r="560" spans="1:7" ht="45" outlineLevel="2" x14ac:dyDescent="0.25">
      <c r="A560" s="67" t="s">
        <v>448</v>
      </c>
      <c r="B560" s="7" t="s">
        <v>435</v>
      </c>
      <c r="C560" s="7" t="s">
        <v>449</v>
      </c>
      <c r="D560" s="7"/>
      <c r="E560" s="4">
        <f>E563+E561</f>
        <v>1688.5</v>
      </c>
      <c r="F560" s="4">
        <f t="shared" ref="F560:G560" si="153">F563+F561</f>
        <v>382.1</v>
      </c>
      <c r="G560" s="4">
        <f t="shared" si="153"/>
        <v>238.60000000000002</v>
      </c>
    </row>
    <row r="561" spans="1:7" ht="45" outlineLevel="2" x14ac:dyDescent="0.25">
      <c r="A561" s="67" t="s">
        <v>642</v>
      </c>
      <c r="B561" s="7" t="s">
        <v>435</v>
      </c>
      <c r="C561" s="7" t="s">
        <v>643</v>
      </c>
      <c r="D561" s="7"/>
      <c r="E561" s="4">
        <f>E562</f>
        <v>1398.8</v>
      </c>
      <c r="F561" s="4">
        <f t="shared" ref="F561:G561" si="154">F562</f>
        <v>0</v>
      </c>
      <c r="G561" s="4">
        <f t="shared" si="154"/>
        <v>0</v>
      </c>
    </row>
    <row r="562" spans="1:7" outlineLevel="2" x14ac:dyDescent="0.25">
      <c r="A562" s="67" t="s">
        <v>34</v>
      </c>
      <c r="B562" s="7" t="s">
        <v>435</v>
      </c>
      <c r="C562" s="7" t="s">
        <v>643</v>
      </c>
      <c r="D562" s="7" t="s">
        <v>644</v>
      </c>
      <c r="E562" s="4">
        <v>1398.8</v>
      </c>
      <c r="F562" s="4"/>
      <c r="G562" s="4"/>
    </row>
    <row r="563" spans="1:7" ht="60" outlineLevel="2" x14ac:dyDescent="0.25">
      <c r="A563" s="39" t="s">
        <v>450</v>
      </c>
      <c r="B563" s="7" t="s">
        <v>435</v>
      </c>
      <c r="C563" s="7" t="s">
        <v>451</v>
      </c>
      <c r="D563" s="10"/>
      <c r="E563" s="4">
        <f>E564</f>
        <v>289.7</v>
      </c>
      <c r="F563" s="4">
        <f t="shared" si="152"/>
        <v>382.1</v>
      </c>
      <c r="G563" s="4">
        <f t="shared" si="152"/>
        <v>238.60000000000002</v>
      </c>
    </row>
    <row r="564" spans="1:7" outlineLevel="2" x14ac:dyDescent="0.25">
      <c r="A564" s="38" t="s">
        <v>34</v>
      </c>
      <c r="B564" s="7" t="s">
        <v>435</v>
      </c>
      <c r="C564" s="7" t="s">
        <v>451</v>
      </c>
      <c r="D564" s="10">
        <v>800</v>
      </c>
      <c r="E564" s="4">
        <v>289.7</v>
      </c>
      <c r="F564" s="4">
        <v>382.1</v>
      </c>
      <c r="G564" s="4">
        <v>238.60000000000002</v>
      </c>
    </row>
    <row r="565" spans="1:7" ht="30" outlineLevel="1" x14ac:dyDescent="0.25">
      <c r="A565" s="39" t="s">
        <v>452</v>
      </c>
      <c r="B565" s="7" t="s">
        <v>453</v>
      </c>
      <c r="C565" s="7"/>
      <c r="D565" s="7"/>
      <c r="E565" s="4">
        <f>E566</f>
        <v>86484.599999999991</v>
      </c>
      <c r="F565" s="4">
        <f t="shared" ref="F565:G565" si="155">F566</f>
        <v>86143.500000000015</v>
      </c>
      <c r="G565" s="4">
        <f t="shared" si="155"/>
        <v>86056.5</v>
      </c>
    </row>
    <row r="566" spans="1:7" ht="30" outlineLevel="2" x14ac:dyDescent="0.25">
      <c r="A566" s="38" t="s">
        <v>378</v>
      </c>
      <c r="B566" s="7" t="s">
        <v>453</v>
      </c>
      <c r="C566" s="90" t="s">
        <v>379</v>
      </c>
      <c r="D566" s="7"/>
      <c r="E566" s="4">
        <f>E567+E572</f>
        <v>86484.599999999991</v>
      </c>
      <c r="F566" s="4">
        <f t="shared" ref="F566:G566" si="156">F567+F572</f>
        <v>86143.500000000015</v>
      </c>
      <c r="G566" s="4">
        <f t="shared" si="156"/>
        <v>86056.5</v>
      </c>
    </row>
    <row r="567" spans="1:7" outlineLevel="2" x14ac:dyDescent="0.25">
      <c r="A567" s="36" t="s">
        <v>454</v>
      </c>
      <c r="B567" s="8" t="s">
        <v>453</v>
      </c>
      <c r="C567" s="8" t="s">
        <v>455</v>
      </c>
      <c r="D567" s="7"/>
      <c r="E567" s="4">
        <f>E568</f>
        <v>1169</v>
      </c>
      <c r="F567" s="4">
        <f t="shared" ref="F567:G568" si="157">F568</f>
        <v>1541.6</v>
      </c>
      <c r="G567" s="4">
        <f t="shared" si="157"/>
        <v>962.5</v>
      </c>
    </row>
    <row r="568" spans="1:7" ht="30" outlineLevel="2" x14ac:dyDescent="0.25">
      <c r="A568" s="36" t="s">
        <v>456</v>
      </c>
      <c r="B568" s="8" t="s">
        <v>453</v>
      </c>
      <c r="C568" s="8" t="s">
        <v>457</v>
      </c>
      <c r="D568" s="7"/>
      <c r="E568" s="4">
        <f>E569</f>
        <v>1169</v>
      </c>
      <c r="F568" s="4">
        <f t="shared" si="157"/>
        <v>1541.6</v>
      </c>
      <c r="G568" s="4">
        <f t="shared" si="157"/>
        <v>962.5</v>
      </c>
    </row>
    <row r="569" spans="1:7" ht="30" outlineLevel="2" x14ac:dyDescent="0.25">
      <c r="A569" s="39" t="s">
        <v>458</v>
      </c>
      <c r="B569" s="8" t="s">
        <v>453</v>
      </c>
      <c r="C569" s="8" t="s">
        <v>459</v>
      </c>
      <c r="D569" s="8"/>
      <c r="E569" s="4">
        <f>E570+E571</f>
        <v>1169</v>
      </c>
      <c r="F569" s="4">
        <f t="shared" ref="F569:G569" si="158">F570+F571</f>
        <v>1541.6</v>
      </c>
      <c r="G569" s="4">
        <f t="shared" si="158"/>
        <v>962.5</v>
      </c>
    </row>
    <row r="570" spans="1:7" ht="30" outlineLevel="2" x14ac:dyDescent="0.25">
      <c r="A570" s="39" t="s">
        <v>229</v>
      </c>
      <c r="B570" s="8" t="s">
        <v>453</v>
      </c>
      <c r="C570" s="8" t="s">
        <v>459</v>
      </c>
      <c r="D570" s="8" t="s">
        <v>40</v>
      </c>
      <c r="E570" s="4">
        <f>108.4+87</f>
        <v>195.4</v>
      </c>
      <c r="F570" s="4">
        <v>0</v>
      </c>
      <c r="G570" s="4">
        <v>0</v>
      </c>
    </row>
    <row r="571" spans="1:7" ht="45" outlineLevel="2" x14ac:dyDescent="0.25">
      <c r="A571" s="39" t="s">
        <v>315</v>
      </c>
      <c r="B571" s="8" t="s">
        <v>453</v>
      </c>
      <c r="C571" s="8" t="s">
        <v>459</v>
      </c>
      <c r="D571" s="8" t="s">
        <v>321</v>
      </c>
      <c r="E571" s="4">
        <f>1060.6-87</f>
        <v>973.59999999999991</v>
      </c>
      <c r="F571" s="4">
        <v>1541.6</v>
      </c>
      <c r="G571" s="4">
        <v>962.5</v>
      </c>
    </row>
    <row r="572" spans="1:7" ht="60" outlineLevel="2" x14ac:dyDescent="0.25">
      <c r="A572" s="39" t="s">
        <v>446</v>
      </c>
      <c r="B572" s="7" t="s">
        <v>453</v>
      </c>
      <c r="C572" s="7" t="s">
        <v>447</v>
      </c>
      <c r="D572" s="7"/>
      <c r="E572" s="4">
        <f>E573+E579</f>
        <v>85315.599999999991</v>
      </c>
      <c r="F572" s="4">
        <f t="shared" ref="F572:G572" si="159">F573+F579</f>
        <v>84601.900000000009</v>
      </c>
      <c r="G572" s="4">
        <f t="shared" si="159"/>
        <v>85094</v>
      </c>
    </row>
    <row r="573" spans="1:7" ht="30" outlineLevel="2" x14ac:dyDescent="0.25">
      <c r="A573" s="39" t="s">
        <v>460</v>
      </c>
      <c r="B573" s="7" t="s">
        <v>453</v>
      </c>
      <c r="C573" s="7" t="s">
        <v>461</v>
      </c>
      <c r="D573" s="7"/>
      <c r="E573" s="4">
        <f>E574+E577</f>
        <v>83386.2</v>
      </c>
      <c r="F573" s="4">
        <f t="shared" ref="F573:G573" si="160">F574+F577</f>
        <v>82688.200000000012</v>
      </c>
      <c r="G573" s="4">
        <f t="shared" si="160"/>
        <v>83705.7</v>
      </c>
    </row>
    <row r="574" spans="1:7" ht="45" outlineLevel="2" x14ac:dyDescent="0.25">
      <c r="A574" s="38" t="s">
        <v>32</v>
      </c>
      <c r="B574" s="7" t="s">
        <v>453</v>
      </c>
      <c r="C574" s="7" t="s">
        <v>462</v>
      </c>
      <c r="D574" s="7"/>
      <c r="E574" s="4">
        <f>E575+E576</f>
        <v>13397.4</v>
      </c>
      <c r="F574" s="4">
        <f t="shared" ref="F574:G574" si="161">F575+F576</f>
        <v>13403.1</v>
      </c>
      <c r="G574" s="4">
        <f t="shared" si="161"/>
        <v>13842.4</v>
      </c>
    </row>
    <row r="575" spans="1:7" ht="75" outlineLevel="2" x14ac:dyDescent="0.25">
      <c r="A575" s="39" t="s">
        <v>13</v>
      </c>
      <c r="B575" s="7" t="s">
        <v>453</v>
      </c>
      <c r="C575" s="7" t="s">
        <v>462</v>
      </c>
      <c r="D575" s="7" t="s">
        <v>39</v>
      </c>
      <c r="E575" s="4">
        <v>13036.6</v>
      </c>
      <c r="F575" s="4">
        <v>12990.7</v>
      </c>
      <c r="G575" s="4">
        <v>13510.3</v>
      </c>
    </row>
    <row r="576" spans="1:7" ht="30" outlineLevel="2" x14ac:dyDescent="0.25">
      <c r="A576" s="39" t="s">
        <v>229</v>
      </c>
      <c r="B576" s="7" t="s">
        <v>453</v>
      </c>
      <c r="C576" s="7" t="s">
        <v>462</v>
      </c>
      <c r="D576" s="7" t="s">
        <v>40</v>
      </c>
      <c r="E576" s="4">
        <v>360.8</v>
      </c>
      <c r="F576" s="4">
        <v>412.4</v>
      </c>
      <c r="G576" s="4">
        <v>332.1</v>
      </c>
    </row>
    <row r="577" spans="1:9" ht="45" outlineLevel="2" x14ac:dyDescent="0.25">
      <c r="A577" s="38" t="s">
        <v>278</v>
      </c>
      <c r="B577" s="7" t="s">
        <v>453</v>
      </c>
      <c r="C577" s="7" t="s">
        <v>463</v>
      </c>
      <c r="D577" s="7"/>
      <c r="E577" s="4">
        <f>E578</f>
        <v>69988.800000000003</v>
      </c>
      <c r="F577" s="4">
        <f>F578</f>
        <v>69285.100000000006</v>
      </c>
      <c r="G577" s="4">
        <f>G578</f>
        <v>69863.3</v>
      </c>
    </row>
    <row r="578" spans="1:9" ht="45" outlineLevel="2" x14ac:dyDescent="0.25">
      <c r="A578" s="39" t="s">
        <v>315</v>
      </c>
      <c r="B578" s="7" t="s">
        <v>453</v>
      </c>
      <c r="C578" s="7" t="s">
        <v>463</v>
      </c>
      <c r="D578" s="7" t="s">
        <v>321</v>
      </c>
      <c r="E578" s="4">
        <f>68657.5+1331.3</f>
        <v>69988.800000000003</v>
      </c>
      <c r="F578" s="4">
        <v>69285.100000000006</v>
      </c>
      <c r="G578" s="4">
        <v>69863.3</v>
      </c>
    </row>
    <row r="579" spans="1:9" ht="45" outlineLevel="2" x14ac:dyDescent="0.25">
      <c r="A579" s="39" t="s">
        <v>464</v>
      </c>
      <c r="B579" s="7" t="s">
        <v>453</v>
      </c>
      <c r="C579" s="7" t="s">
        <v>465</v>
      </c>
      <c r="D579" s="7"/>
      <c r="E579" s="4">
        <f>E580</f>
        <v>1929.4</v>
      </c>
      <c r="F579" s="4">
        <f t="shared" ref="F579:G579" si="162">F580</f>
        <v>1913.7</v>
      </c>
      <c r="G579" s="4">
        <f t="shared" si="162"/>
        <v>1388.3</v>
      </c>
    </row>
    <row r="580" spans="1:9" ht="30" outlineLevel="2" x14ac:dyDescent="0.25">
      <c r="A580" s="38" t="s">
        <v>466</v>
      </c>
      <c r="B580" s="7" t="s">
        <v>453</v>
      </c>
      <c r="C580" s="7" t="s">
        <v>467</v>
      </c>
      <c r="D580" s="10"/>
      <c r="E580" s="4">
        <f>E581+E582</f>
        <v>1929.4</v>
      </c>
      <c r="F580" s="4">
        <f t="shared" ref="F580:G580" si="163">F581+F582</f>
        <v>1913.7</v>
      </c>
      <c r="G580" s="4">
        <f t="shared" si="163"/>
        <v>1388.3</v>
      </c>
    </row>
    <row r="581" spans="1:9" ht="30" outlineLevel="2" x14ac:dyDescent="0.25">
      <c r="A581" s="39" t="s">
        <v>20</v>
      </c>
      <c r="B581" s="7" t="s">
        <v>453</v>
      </c>
      <c r="C581" s="7" t="s">
        <v>467</v>
      </c>
      <c r="D581" s="10">
        <v>300</v>
      </c>
      <c r="E581" s="4">
        <v>515</v>
      </c>
      <c r="F581" s="4">
        <v>515</v>
      </c>
      <c r="G581" s="4">
        <v>515</v>
      </c>
    </row>
    <row r="582" spans="1:9" ht="45" outlineLevel="2" x14ac:dyDescent="0.25">
      <c r="A582" s="39" t="s">
        <v>315</v>
      </c>
      <c r="B582" s="7" t="s">
        <v>453</v>
      </c>
      <c r="C582" s="7" t="s">
        <v>467</v>
      </c>
      <c r="D582" s="10">
        <v>600</v>
      </c>
      <c r="E582" s="4">
        <f>1045+369.4</f>
        <v>1414.4</v>
      </c>
      <c r="F582" s="4">
        <v>1398.7</v>
      </c>
      <c r="G582" s="4">
        <v>873.3</v>
      </c>
    </row>
    <row r="583" spans="1:9" s="13" customFormat="1" ht="14.25" x14ac:dyDescent="0.2">
      <c r="A583" s="93" t="s">
        <v>513</v>
      </c>
      <c r="B583" s="6" t="s">
        <v>514</v>
      </c>
      <c r="C583" s="6"/>
      <c r="D583" s="11"/>
      <c r="E583" s="31">
        <f>+E584+E588+E615</f>
        <v>367122</v>
      </c>
      <c r="F583" s="31">
        <f>+F584+F588+F615</f>
        <v>361741.6</v>
      </c>
      <c r="G583" s="31">
        <f>+G584+G588+G615</f>
        <v>360956.3</v>
      </c>
    </row>
    <row r="584" spans="1:9" outlineLevel="1" x14ac:dyDescent="0.25">
      <c r="A584" s="48" t="s">
        <v>515</v>
      </c>
      <c r="B584" s="7" t="s">
        <v>516</v>
      </c>
      <c r="C584" s="7"/>
      <c r="D584" s="10"/>
      <c r="E584" s="32">
        <f>+E585</f>
        <v>11563.1</v>
      </c>
      <c r="F584" s="32">
        <v>11563.1</v>
      </c>
      <c r="G584" s="32">
        <v>11563.1</v>
      </c>
    </row>
    <row r="585" spans="1:9" outlineLevel="2" x14ac:dyDescent="0.25">
      <c r="A585" s="48" t="s">
        <v>9</v>
      </c>
      <c r="B585" s="7" t="s">
        <v>516</v>
      </c>
      <c r="C585" s="7" t="s">
        <v>10</v>
      </c>
      <c r="D585" s="10"/>
      <c r="E585" s="32">
        <f>+E586</f>
        <v>11563.1</v>
      </c>
      <c r="F585" s="32">
        <v>11563.1</v>
      </c>
      <c r="G585" s="32">
        <v>11563.1</v>
      </c>
    </row>
    <row r="586" spans="1:9" outlineLevel="2" x14ac:dyDescent="0.25">
      <c r="A586" s="48" t="s">
        <v>517</v>
      </c>
      <c r="B586" s="7" t="s">
        <v>516</v>
      </c>
      <c r="C586" s="7" t="s">
        <v>518</v>
      </c>
      <c r="D586" s="10"/>
      <c r="E586" s="32">
        <f>+E587</f>
        <v>11563.1</v>
      </c>
      <c r="F586" s="32">
        <f t="shared" ref="F586:G586" si="164">F587</f>
        <v>11563.1</v>
      </c>
      <c r="G586" s="32">
        <f t="shared" si="164"/>
        <v>11563.1</v>
      </c>
    </row>
    <row r="587" spans="1:9" ht="30" outlineLevel="2" x14ac:dyDescent="0.25">
      <c r="A587" s="48" t="s">
        <v>20</v>
      </c>
      <c r="B587" s="7" t="s">
        <v>516</v>
      </c>
      <c r="C587" s="7" t="s">
        <v>518</v>
      </c>
      <c r="D587" s="10">
        <v>300</v>
      </c>
      <c r="E587" s="32">
        <v>11563.1</v>
      </c>
      <c r="F587" s="32">
        <v>11563.1</v>
      </c>
      <c r="G587" s="56">
        <v>11563.1</v>
      </c>
    </row>
    <row r="588" spans="1:9" outlineLevel="1" x14ac:dyDescent="0.25">
      <c r="A588" s="48" t="s">
        <v>519</v>
      </c>
      <c r="B588" s="7" t="s">
        <v>520</v>
      </c>
      <c r="C588" s="7"/>
      <c r="D588" s="10"/>
      <c r="E588" s="32">
        <f>E589+E602</f>
        <v>38012.400000000001</v>
      </c>
      <c r="F588" s="32">
        <f t="shared" ref="F588:G588" si="165">F589+F602</f>
        <v>40519.199999999997</v>
      </c>
      <c r="G588" s="32">
        <f t="shared" si="165"/>
        <v>39728</v>
      </c>
    </row>
    <row r="589" spans="1:9" outlineLevel="2" x14ac:dyDescent="0.25">
      <c r="A589" s="48" t="s">
        <v>9</v>
      </c>
      <c r="B589" s="7" t="s">
        <v>520</v>
      </c>
      <c r="C589" s="7" t="s">
        <v>10</v>
      </c>
      <c r="D589" s="10"/>
      <c r="E589" s="32">
        <f>++E591+E593+E595+E597+E599+E601</f>
        <v>7977.3</v>
      </c>
      <c r="F589" s="32">
        <f t="shared" ref="F589:G589" si="166">++F591+F593+F595+F597+F599+F601</f>
        <v>9342</v>
      </c>
      <c r="G589" s="32">
        <f t="shared" si="166"/>
        <v>8521</v>
      </c>
    </row>
    <row r="590" spans="1:9" ht="30" outlineLevel="2" x14ac:dyDescent="0.25">
      <c r="A590" s="48" t="s">
        <v>521</v>
      </c>
      <c r="B590" s="7" t="s">
        <v>520</v>
      </c>
      <c r="C590" s="7" t="s">
        <v>522</v>
      </c>
      <c r="D590" s="10"/>
      <c r="E590" s="32">
        <f>E591</f>
        <v>2600.5</v>
      </c>
      <c r="F590" s="32">
        <f>F591</f>
        <v>2810.5</v>
      </c>
      <c r="G590" s="32">
        <f>G591</f>
        <v>3020.5</v>
      </c>
      <c r="I590" s="54"/>
    </row>
    <row r="591" spans="1:9" ht="30" outlineLevel="2" x14ac:dyDescent="0.25">
      <c r="A591" s="48" t="s">
        <v>20</v>
      </c>
      <c r="B591" s="7" t="s">
        <v>520</v>
      </c>
      <c r="C591" s="7" t="s">
        <v>522</v>
      </c>
      <c r="D591" s="10">
        <v>300</v>
      </c>
      <c r="E591" s="32">
        <v>2600.5</v>
      </c>
      <c r="F591" s="32">
        <v>2810.5</v>
      </c>
      <c r="G591" s="56">
        <v>3020.5</v>
      </c>
    </row>
    <row r="592" spans="1:9" ht="45" outlineLevel="2" x14ac:dyDescent="0.25">
      <c r="A592" s="48" t="s">
        <v>523</v>
      </c>
      <c r="B592" s="7" t="s">
        <v>520</v>
      </c>
      <c r="C592" s="7" t="s">
        <v>524</v>
      </c>
      <c r="D592" s="10"/>
      <c r="E592" s="32">
        <f>E593</f>
        <v>1948.3</v>
      </c>
      <c r="F592" s="32">
        <f t="shared" ref="F592:G592" si="167">F593</f>
        <v>1948.3</v>
      </c>
      <c r="G592" s="32">
        <f t="shared" si="167"/>
        <v>2638</v>
      </c>
    </row>
    <row r="593" spans="1:7" ht="30" outlineLevel="2" x14ac:dyDescent="0.25">
      <c r="A593" s="48" t="s">
        <v>20</v>
      </c>
      <c r="B593" s="7" t="s">
        <v>520</v>
      </c>
      <c r="C593" s="7" t="s">
        <v>524</v>
      </c>
      <c r="D593" s="10">
        <v>300</v>
      </c>
      <c r="E593" s="32">
        <v>1948.3</v>
      </c>
      <c r="F593" s="32">
        <v>1948.3</v>
      </c>
      <c r="G593" s="56">
        <v>2638</v>
      </c>
    </row>
    <row r="594" spans="1:7" ht="45" outlineLevel="2" x14ac:dyDescent="0.25">
      <c r="A594" s="38" t="s">
        <v>525</v>
      </c>
      <c r="B594" s="7" t="s">
        <v>520</v>
      </c>
      <c r="C594" s="7" t="s">
        <v>526</v>
      </c>
      <c r="D594" s="10"/>
      <c r="E594" s="32">
        <f>E595</f>
        <v>0</v>
      </c>
      <c r="F594" s="32">
        <f t="shared" ref="F594:G594" si="168">F595</f>
        <v>0</v>
      </c>
      <c r="G594" s="32">
        <f t="shared" si="168"/>
        <v>0</v>
      </c>
    </row>
    <row r="595" spans="1:7" ht="30" outlineLevel="2" x14ac:dyDescent="0.25">
      <c r="A595" s="39" t="s">
        <v>20</v>
      </c>
      <c r="B595" s="7" t="s">
        <v>520</v>
      </c>
      <c r="C595" s="7" t="s">
        <v>526</v>
      </c>
      <c r="D595" s="10">
        <v>300</v>
      </c>
      <c r="E595" s="32">
        <f>287.4-287.4</f>
        <v>0</v>
      </c>
      <c r="F595" s="32">
        <f>287.4-287.4</f>
        <v>0</v>
      </c>
      <c r="G595" s="4">
        <f>287.4-287.4</f>
        <v>0</v>
      </c>
    </row>
    <row r="596" spans="1:7" outlineLevel="2" x14ac:dyDescent="0.25">
      <c r="A596" s="48" t="s">
        <v>527</v>
      </c>
      <c r="B596" s="7" t="s">
        <v>520</v>
      </c>
      <c r="C596" s="7" t="s">
        <v>528</v>
      </c>
      <c r="D596" s="10"/>
      <c r="E596" s="32">
        <f>E597</f>
        <v>513.29999999999995</v>
      </c>
      <c r="F596" s="32">
        <f t="shared" ref="F596:G596" si="169">F597</f>
        <v>384.3</v>
      </c>
      <c r="G596" s="32">
        <f t="shared" si="169"/>
        <v>239.9</v>
      </c>
    </row>
    <row r="597" spans="1:7" ht="45" outlineLevel="2" x14ac:dyDescent="0.25">
      <c r="A597" s="48" t="s">
        <v>315</v>
      </c>
      <c r="B597" s="7" t="s">
        <v>520</v>
      </c>
      <c r="C597" s="7" t="s">
        <v>528</v>
      </c>
      <c r="D597" s="10">
        <v>600</v>
      </c>
      <c r="E597" s="32">
        <v>513.29999999999995</v>
      </c>
      <c r="F597" s="32">
        <v>384.3</v>
      </c>
      <c r="G597" s="56">
        <v>239.9</v>
      </c>
    </row>
    <row r="598" spans="1:7" outlineLevel="2" x14ac:dyDescent="0.25">
      <c r="A598" s="48" t="s">
        <v>529</v>
      </c>
      <c r="B598" s="7" t="s">
        <v>520</v>
      </c>
      <c r="C598" s="7" t="s">
        <v>530</v>
      </c>
      <c r="D598" s="10"/>
      <c r="E598" s="32">
        <f>E599</f>
        <v>2913.2</v>
      </c>
      <c r="F598" s="32">
        <f t="shared" ref="F598:G598" si="170">F599</f>
        <v>4196.1000000000004</v>
      </c>
      <c r="G598" s="32">
        <f t="shared" si="170"/>
        <v>2619.8000000000002</v>
      </c>
    </row>
    <row r="599" spans="1:7" ht="45" outlineLevel="2" x14ac:dyDescent="0.25">
      <c r="A599" s="48" t="s">
        <v>315</v>
      </c>
      <c r="B599" s="7" t="s">
        <v>520</v>
      </c>
      <c r="C599" s="7" t="s">
        <v>530</v>
      </c>
      <c r="D599" s="10">
        <v>600</v>
      </c>
      <c r="E599" s="32">
        <v>2913.2</v>
      </c>
      <c r="F599" s="32">
        <v>4196.1000000000004</v>
      </c>
      <c r="G599" s="56">
        <v>2619.8000000000002</v>
      </c>
    </row>
    <row r="600" spans="1:7" ht="75" outlineLevel="2" x14ac:dyDescent="0.25">
      <c r="A600" s="48" t="s">
        <v>531</v>
      </c>
      <c r="B600" s="7" t="s">
        <v>520</v>
      </c>
      <c r="C600" s="7" t="s">
        <v>532</v>
      </c>
      <c r="D600" s="10"/>
      <c r="E600" s="32">
        <f>E601</f>
        <v>2</v>
      </c>
      <c r="F600" s="32">
        <f t="shared" ref="F600:G600" si="171">F601</f>
        <v>2.8</v>
      </c>
      <c r="G600" s="32">
        <f t="shared" si="171"/>
        <v>2.8</v>
      </c>
    </row>
    <row r="601" spans="1:7" outlineLevel="2" x14ac:dyDescent="0.25">
      <c r="A601" s="57" t="s">
        <v>34</v>
      </c>
      <c r="B601" s="7" t="s">
        <v>520</v>
      </c>
      <c r="C601" s="7" t="s">
        <v>532</v>
      </c>
      <c r="D601" s="10">
        <v>800</v>
      </c>
      <c r="E601" s="32">
        <v>2</v>
      </c>
      <c r="F601" s="32">
        <v>2.8</v>
      </c>
      <c r="G601" s="56">
        <v>2.8</v>
      </c>
    </row>
    <row r="602" spans="1:7" ht="45" outlineLevel="2" x14ac:dyDescent="0.25">
      <c r="A602" s="50" t="s">
        <v>138</v>
      </c>
      <c r="B602" s="8" t="s">
        <v>520</v>
      </c>
      <c r="C602" s="8" t="s">
        <v>139</v>
      </c>
      <c r="D602" s="58"/>
      <c r="E602" s="32">
        <f>E607+E611+E603</f>
        <v>30035.1</v>
      </c>
      <c r="F602" s="32">
        <f t="shared" ref="F602:G602" si="172">F607+F611</f>
        <v>31177.200000000001</v>
      </c>
      <c r="G602" s="32">
        <f t="shared" si="172"/>
        <v>31207</v>
      </c>
    </row>
    <row r="603" spans="1:7" ht="45" outlineLevel="2" x14ac:dyDescent="0.25">
      <c r="A603" s="50" t="s">
        <v>630</v>
      </c>
      <c r="B603" s="8" t="s">
        <v>520</v>
      </c>
      <c r="C603" s="8" t="s">
        <v>633</v>
      </c>
      <c r="D603" s="58"/>
      <c r="E603" s="32">
        <f>E604</f>
        <v>361.5</v>
      </c>
      <c r="F603" s="32">
        <f t="shared" ref="F603:G605" si="173">F604</f>
        <v>0</v>
      </c>
      <c r="G603" s="32">
        <f t="shared" si="173"/>
        <v>0</v>
      </c>
    </row>
    <row r="604" spans="1:7" ht="45" outlineLevel="2" x14ac:dyDescent="0.25">
      <c r="A604" s="50" t="s">
        <v>631</v>
      </c>
      <c r="B604" s="8" t="s">
        <v>520</v>
      </c>
      <c r="C604" s="8" t="s">
        <v>634</v>
      </c>
      <c r="D604" s="58"/>
      <c r="E604" s="32">
        <f>E605</f>
        <v>361.5</v>
      </c>
      <c r="F604" s="32">
        <f t="shared" si="173"/>
        <v>0</v>
      </c>
      <c r="G604" s="32">
        <f t="shared" si="173"/>
        <v>0</v>
      </c>
    </row>
    <row r="605" spans="1:7" ht="75" outlineLevel="2" x14ac:dyDescent="0.25">
      <c r="A605" s="50" t="s">
        <v>632</v>
      </c>
      <c r="B605" s="8" t="s">
        <v>635</v>
      </c>
      <c r="C605" s="8" t="s">
        <v>636</v>
      </c>
      <c r="D605" s="58"/>
      <c r="E605" s="32">
        <f>E606</f>
        <v>361.5</v>
      </c>
      <c r="F605" s="32">
        <f t="shared" si="173"/>
        <v>0</v>
      </c>
      <c r="G605" s="32">
        <f t="shared" si="173"/>
        <v>0</v>
      </c>
    </row>
    <row r="606" spans="1:7" ht="30" outlineLevel="2" x14ac:dyDescent="0.25">
      <c r="A606" s="50" t="s">
        <v>20</v>
      </c>
      <c r="B606" s="8" t="s">
        <v>635</v>
      </c>
      <c r="C606" s="8" t="s">
        <v>636</v>
      </c>
      <c r="D606" s="58">
        <v>300</v>
      </c>
      <c r="E606" s="32">
        <v>361.5</v>
      </c>
      <c r="F606" s="32">
        <v>0</v>
      </c>
      <c r="G606" s="32">
        <v>0</v>
      </c>
    </row>
    <row r="607" spans="1:7" ht="30" outlineLevel="2" x14ac:dyDescent="0.25">
      <c r="A607" s="50" t="s">
        <v>533</v>
      </c>
      <c r="B607" s="8" t="s">
        <v>520</v>
      </c>
      <c r="C607" s="8" t="s">
        <v>534</v>
      </c>
      <c r="D607" s="58"/>
      <c r="E607" s="32">
        <f t="shared" ref="E607:G609" si="174">E608</f>
        <v>4173.6000000000004</v>
      </c>
      <c r="F607" s="32">
        <f t="shared" si="174"/>
        <v>5677.2000000000007</v>
      </c>
      <c r="G607" s="32">
        <f t="shared" si="174"/>
        <v>5707</v>
      </c>
    </row>
    <row r="608" spans="1:7" ht="60" outlineLevel="2" x14ac:dyDescent="0.25">
      <c r="A608" s="50" t="s">
        <v>535</v>
      </c>
      <c r="B608" s="8" t="s">
        <v>520</v>
      </c>
      <c r="C608" s="8" t="s">
        <v>536</v>
      </c>
      <c r="D608" s="58"/>
      <c r="E608" s="32">
        <f t="shared" si="174"/>
        <v>4173.6000000000004</v>
      </c>
      <c r="F608" s="32">
        <f t="shared" si="174"/>
        <v>5677.2000000000007</v>
      </c>
      <c r="G608" s="32">
        <f t="shared" si="174"/>
        <v>5707</v>
      </c>
    </row>
    <row r="609" spans="1:7" ht="30" outlineLevel="2" x14ac:dyDescent="0.25">
      <c r="A609" s="50" t="s">
        <v>537</v>
      </c>
      <c r="B609" s="8" t="s">
        <v>520</v>
      </c>
      <c r="C609" s="8" t="s">
        <v>538</v>
      </c>
      <c r="D609" s="58"/>
      <c r="E609" s="32">
        <f t="shared" si="174"/>
        <v>4173.6000000000004</v>
      </c>
      <c r="F609" s="32">
        <f t="shared" si="174"/>
        <v>5677.2000000000007</v>
      </c>
      <c r="G609" s="32">
        <f t="shared" si="174"/>
        <v>5707</v>
      </c>
    </row>
    <row r="610" spans="1:7" ht="30" outlineLevel="2" x14ac:dyDescent="0.25">
      <c r="A610" s="39" t="s">
        <v>20</v>
      </c>
      <c r="B610" s="8" t="s">
        <v>520</v>
      </c>
      <c r="C610" s="8" t="s">
        <v>538</v>
      </c>
      <c r="D610" s="58">
        <v>300</v>
      </c>
      <c r="E610" s="32">
        <v>4173.6000000000004</v>
      </c>
      <c r="F610" s="32">
        <v>5677.2000000000007</v>
      </c>
      <c r="G610" s="4">
        <v>5707</v>
      </c>
    </row>
    <row r="611" spans="1:7" ht="45" outlineLevel="2" x14ac:dyDescent="0.25">
      <c r="A611" s="67" t="s">
        <v>227</v>
      </c>
      <c r="B611" s="8" t="s">
        <v>520</v>
      </c>
      <c r="C611" s="8" t="s">
        <v>228</v>
      </c>
      <c r="D611" s="58"/>
      <c r="E611" s="32">
        <f t="shared" ref="E611:G613" si="175">E612</f>
        <v>25500</v>
      </c>
      <c r="F611" s="32">
        <f t="shared" si="175"/>
        <v>25500</v>
      </c>
      <c r="G611" s="32">
        <f t="shared" si="175"/>
        <v>25500</v>
      </c>
    </row>
    <row r="612" spans="1:7" ht="45" outlineLevel="2" x14ac:dyDescent="0.25">
      <c r="A612" s="67" t="s">
        <v>539</v>
      </c>
      <c r="B612" s="8" t="s">
        <v>520</v>
      </c>
      <c r="C612" s="8" t="s">
        <v>540</v>
      </c>
      <c r="D612" s="58"/>
      <c r="E612" s="32">
        <f t="shared" si="175"/>
        <v>25500</v>
      </c>
      <c r="F612" s="32">
        <f t="shared" si="175"/>
        <v>25500</v>
      </c>
      <c r="G612" s="32">
        <f t="shared" si="175"/>
        <v>25500</v>
      </c>
    </row>
    <row r="613" spans="1:7" ht="105" outlineLevel="2" x14ac:dyDescent="0.25">
      <c r="A613" s="67" t="s">
        <v>541</v>
      </c>
      <c r="B613" s="8" t="s">
        <v>520</v>
      </c>
      <c r="C613" s="29" t="s">
        <v>542</v>
      </c>
      <c r="D613" s="58"/>
      <c r="E613" s="32">
        <f t="shared" si="175"/>
        <v>25500</v>
      </c>
      <c r="F613" s="32">
        <f t="shared" si="175"/>
        <v>25500</v>
      </c>
      <c r="G613" s="32">
        <f t="shared" si="175"/>
        <v>25500</v>
      </c>
    </row>
    <row r="614" spans="1:7" ht="30" outlineLevel="2" x14ac:dyDescent="0.25">
      <c r="A614" s="39" t="s">
        <v>20</v>
      </c>
      <c r="B614" s="8" t="s">
        <v>520</v>
      </c>
      <c r="C614" s="29" t="s">
        <v>542</v>
      </c>
      <c r="D614" s="58">
        <v>300</v>
      </c>
      <c r="E614" s="32">
        <v>25500</v>
      </c>
      <c r="F614" s="32">
        <v>25500</v>
      </c>
      <c r="G614" s="4">
        <v>25500</v>
      </c>
    </row>
    <row r="615" spans="1:7" outlineLevel="1" x14ac:dyDescent="0.25">
      <c r="A615" s="51" t="s">
        <v>543</v>
      </c>
      <c r="B615" s="8" t="s">
        <v>544</v>
      </c>
      <c r="C615" s="8"/>
      <c r="D615" s="8"/>
      <c r="E615" s="32">
        <f>+E616+E627</f>
        <v>317546.5</v>
      </c>
      <c r="F615" s="32">
        <f>+F616+F627</f>
        <v>309659.3</v>
      </c>
      <c r="G615" s="32">
        <f>+G616+G627</f>
        <v>309665.2</v>
      </c>
    </row>
    <row r="616" spans="1:7" ht="45" outlineLevel="2" x14ac:dyDescent="0.25">
      <c r="A616" s="51" t="s">
        <v>138</v>
      </c>
      <c r="B616" s="8" t="s">
        <v>544</v>
      </c>
      <c r="C616" s="8" t="s">
        <v>139</v>
      </c>
      <c r="D616" s="8"/>
      <c r="E616" s="32">
        <f>E617</f>
        <v>89942.5</v>
      </c>
      <c r="F616" s="32">
        <f t="shared" ref="F616:G616" si="176">F617</f>
        <v>79928.600000000006</v>
      </c>
      <c r="G616" s="32">
        <f t="shared" si="176"/>
        <v>79928.600000000006</v>
      </c>
    </row>
    <row r="617" spans="1:7" ht="75" outlineLevel="2" x14ac:dyDescent="0.25">
      <c r="A617" s="48" t="s">
        <v>545</v>
      </c>
      <c r="B617" s="8" t="s">
        <v>544</v>
      </c>
      <c r="C617" s="7" t="s">
        <v>546</v>
      </c>
      <c r="D617" s="8"/>
      <c r="E617" s="32">
        <f>E618</f>
        <v>89942.5</v>
      </c>
      <c r="F617" s="32">
        <f t="shared" ref="F617:G617" si="177">F618</f>
        <v>79928.600000000006</v>
      </c>
      <c r="G617" s="32">
        <f t="shared" si="177"/>
        <v>79928.600000000006</v>
      </c>
    </row>
    <row r="618" spans="1:7" ht="75" outlineLevel="2" x14ac:dyDescent="0.25">
      <c r="A618" s="57" t="s">
        <v>547</v>
      </c>
      <c r="B618" s="8" t="s">
        <v>544</v>
      </c>
      <c r="C618" s="7" t="s">
        <v>548</v>
      </c>
      <c r="D618" s="8"/>
      <c r="E618" s="32">
        <f>E619+E621+E625+E623</f>
        <v>89942.5</v>
      </c>
      <c r="F618" s="32">
        <f t="shared" ref="F618:G618" si="178">F619+F621+F625+F623</f>
        <v>79928.600000000006</v>
      </c>
      <c r="G618" s="32">
        <f t="shared" si="178"/>
        <v>79928.600000000006</v>
      </c>
    </row>
    <row r="619" spans="1:7" ht="90" outlineLevel="2" x14ac:dyDescent="0.25">
      <c r="A619" s="52" t="s">
        <v>549</v>
      </c>
      <c r="B619" s="7" t="s">
        <v>544</v>
      </c>
      <c r="C619" s="61" t="s">
        <v>550</v>
      </c>
      <c r="D619" s="10"/>
      <c r="E619" s="32">
        <f>E620</f>
        <v>596.79999999999995</v>
      </c>
      <c r="F619" s="32">
        <f t="shared" ref="F619:G619" si="179">F620</f>
        <v>201</v>
      </c>
      <c r="G619" s="32">
        <f t="shared" si="179"/>
        <v>201</v>
      </c>
    </row>
    <row r="620" spans="1:7" ht="30" outlineLevel="2" x14ac:dyDescent="0.25">
      <c r="A620" s="48" t="s">
        <v>20</v>
      </c>
      <c r="B620" s="7" t="s">
        <v>544</v>
      </c>
      <c r="C620" s="61" t="s">
        <v>550</v>
      </c>
      <c r="D620" s="10">
        <v>300</v>
      </c>
      <c r="E620" s="32">
        <v>596.79999999999995</v>
      </c>
      <c r="F620" s="32">
        <v>201</v>
      </c>
      <c r="G620" s="56">
        <v>201</v>
      </c>
    </row>
    <row r="621" spans="1:7" ht="90" outlineLevel="2" x14ac:dyDescent="0.25">
      <c r="A621" s="67" t="s">
        <v>551</v>
      </c>
      <c r="B621" s="8" t="s">
        <v>544</v>
      </c>
      <c r="C621" s="7" t="s">
        <v>552</v>
      </c>
      <c r="D621" s="8"/>
      <c r="E621" s="32">
        <f t="shared" ref="E621:G621" si="180">E622</f>
        <v>532.90000000000009</v>
      </c>
      <c r="F621" s="32">
        <f t="shared" si="180"/>
        <v>475.5</v>
      </c>
      <c r="G621" s="32">
        <f t="shared" si="180"/>
        <v>475.5</v>
      </c>
    </row>
    <row r="622" spans="1:7" ht="30" outlineLevel="2" x14ac:dyDescent="0.25">
      <c r="A622" s="39" t="s">
        <v>229</v>
      </c>
      <c r="B622" s="8" t="s">
        <v>544</v>
      </c>
      <c r="C622" s="7" t="s">
        <v>552</v>
      </c>
      <c r="D622" s="8" t="s">
        <v>40</v>
      </c>
      <c r="E622" s="32">
        <f>336.1+196.8</f>
        <v>532.90000000000009</v>
      </c>
      <c r="F622" s="32">
        <v>475.5</v>
      </c>
      <c r="G622" s="4">
        <v>475.5</v>
      </c>
    </row>
    <row r="623" spans="1:7" ht="105" outlineLevel="2" x14ac:dyDescent="0.25">
      <c r="A623" s="39" t="s">
        <v>640</v>
      </c>
      <c r="B623" s="8" t="s">
        <v>544</v>
      </c>
      <c r="C623" s="7" t="s">
        <v>641</v>
      </c>
      <c r="D623" s="8"/>
      <c r="E623" s="32">
        <f>E624</f>
        <v>32792.300000000003</v>
      </c>
      <c r="F623" s="32">
        <f t="shared" ref="F623:G623" si="181">F624</f>
        <v>0</v>
      </c>
      <c r="G623" s="32">
        <f t="shared" si="181"/>
        <v>0</v>
      </c>
    </row>
    <row r="624" spans="1:7" ht="30" outlineLevel="2" x14ac:dyDescent="0.25">
      <c r="A624" s="36" t="s">
        <v>65</v>
      </c>
      <c r="B624" s="8" t="s">
        <v>544</v>
      </c>
      <c r="C624" s="7" t="s">
        <v>641</v>
      </c>
      <c r="D624" s="8" t="s">
        <v>553</v>
      </c>
      <c r="E624" s="32">
        <v>32792.300000000003</v>
      </c>
      <c r="F624" s="32"/>
      <c r="G624" s="4"/>
    </row>
    <row r="625" spans="1:7" ht="60" outlineLevel="2" x14ac:dyDescent="0.25">
      <c r="A625" s="36" t="s">
        <v>554</v>
      </c>
      <c r="B625" s="8" t="s">
        <v>544</v>
      </c>
      <c r="C625" s="7" t="s">
        <v>555</v>
      </c>
      <c r="D625" s="8"/>
      <c r="E625" s="32">
        <f>E626</f>
        <v>56020.5</v>
      </c>
      <c r="F625" s="32">
        <f t="shared" ref="F625:G625" si="182">F626</f>
        <v>79252.100000000006</v>
      </c>
      <c r="G625" s="32">
        <f t="shared" si="182"/>
        <v>79252.100000000006</v>
      </c>
    </row>
    <row r="626" spans="1:7" ht="30" outlineLevel="2" x14ac:dyDescent="0.25">
      <c r="A626" s="36" t="s">
        <v>65</v>
      </c>
      <c r="B626" s="8" t="s">
        <v>544</v>
      </c>
      <c r="C626" s="7" t="s">
        <v>555</v>
      </c>
      <c r="D626" s="8" t="s">
        <v>553</v>
      </c>
      <c r="E626" s="32">
        <v>56020.5</v>
      </c>
      <c r="F626" s="32">
        <v>79252.100000000006</v>
      </c>
      <c r="G626" s="4">
        <v>79252.100000000006</v>
      </c>
    </row>
    <row r="627" spans="1:7" ht="30" outlineLevel="2" x14ac:dyDescent="0.25">
      <c r="A627" s="39" t="s">
        <v>308</v>
      </c>
      <c r="B627" s="7" t="s">
        <v>544</v>
      </c>
      <c r="C627" s="7" t="s">
        <v>309</v>
      </c>
      <c r="D627" s="7"/>
      <c r="E627" s="32">
        <f>+E630+E636+E642+E639</f>
        <v>227604</v>
      </c>
      <c r="F627" s="32">
        <f t="shared" ref="F627:G627" si="183">+F630+F636+F642+F639</f>
        <v>229730.69999999998</v>
      </c>
      <c r="G627" s="32">
        <f t="shared" si="183"/>
        <v>229736.6</v>
      </c>
    </row>
    <row r="628" spans="1:7" ht="30" outlineLevel="2" x14ac:dyDescent="0.25">
      <c r="A628" s="38" t="s">
        <v>310</v>
      </c>
      <c r="B628" s="7" t="s">
        <v>544</v>
      </c>
      <c r="C628" s="7" t="s">
        <v>311</v>
      </c>
      <c r="D628" s="7"/>
      <c r="E628" s="32">
        <v>172143.9</v>
      </c>
      <c r="F628" s="32">
        <v>172003.8</v>
      </c>
      <c r="G628" s="32">
        <v>171947.7</v>
      </c>
    </row>
    <row r="629" spans="1:7" ht="45" outlineLevel="2" x14ac:dyDescent="0.25">
      <c r="A629" s="38" t="s">
        <v>312</v>
      </c>
      <c r="B629" s="7" t="s">
        <v>544</v>
      </c>
      <c r="C629" s="7" t="s">
        <v>313</v>
      </c>
      <c r="D629" s="7"/>
      <c r="E629" s="32">
        <f>E630</f>
        <v>172143.9</v>
      </c>
      <c r="F629" s="32">
        <f t="shared" ref="F629:G629" si="184">F630</f>
        <v>172003.8</v>
      </c>
      <c r="G629" s="32">
        <f t="shared" si="184"/>
        <v>171947.7</v>
      </c>
    </row>
    <row r="630" spans="1:7" ht="60" outlineLevel="2" x14ac:dyDescent="0.25">
      <c r="A630" s="38" t="s">
        <v>400</v>
      </c>
      <c r="B630" s="7" t="s">
        <v>544</v>
      </c>
      <c r="C630" s="7" t="s">
        <v>401</v>
      </c>
      <c r="D630" s="10"/>
      <c r="E630" s="32">
        <f>SUM(E631:E633)</f>
        <v>172143.9</v>
      </c>
      <c r="F630" s="32">
        <f t="shared" ref="F630:G630" si="185">SUM(F631:F633)</f>
        <v>172003.8</v>
      </c>
      <c r="G630" s="32">
        <f t="shared" si="185"/>
        <v>171947.7</v>
      </c>
    </row>
    <row r="631" spans="1:7" ht="30" outlineLevel="2" x14ac:dyDescent="0.25">
      <c r="A631" s="48" t="s">
        <v>229</v>
      </c>
      <c r="B631" s="7" t="s">
        <v>544</v>
      </c>
      <c r="C631" s="7" t="s">
        <v>401</v>
      </c>
      <c r="D631" s="10">
        <v>200</v>
      </c>
      <c r="E631" s="32">
        <v>17</v>
      </c>
      <c r="F631" s="4">
        <v>17</v>
      </c>
      <c r="G631" s="4">
        <v>17</v>
      </c>
    </row>
    <row r="632" spans="1:7" ht="30" outlineLevel="2" x14ac:dyDescent="0.25">
      <c r="A632" s="48" t="s">
        <v>20</v>
      </c>
      <c r="B632" s="7" t="s">
        <v>544</v>
      </c>
      <c r="C632" s="7" t="s">
        <v>401</v>
      </c>
      <c r="D632" s="10">
        <v>300</v>
      </c>
      <c r="E632" s="32">
        <v>2390</v>
      </c>
      <c r="F632" s="4">
        <v>2390</v>
      </c>
      <c r="G632" s="4">
        <v>2390</v>
      </c>
    </row>
    <row r="633" spans="1:7" ht="45" outlineLevel="2" x14ac:dyDescent="0.25">
      <c r="A633" s="39" t="s">
        <v>315</v>
      </c>
      <c r="B633" s="7" t="s">
        <v>544</v>
      </c>
      <c r="C633" s="7" t="s">
        <v>401</v>
      </c>
      <c r="D633" s="10">
        <v>600</v>
      </c>
      <c r="E633" s="32">
        <v>169736.9</v>
      </c>
      <c r="F633" s="4">
        <v>169596.79999999999</v>
      </c>
      <c r="G633" s="4">
        <v>169540.7</v>
      </c>
    </row>
    <row r="634" spans="1:7" ht="30" outlineLevel="2" x14ac:dyDescent="0.25">
      <c r="A634" s="38" t="s">
        <v>404</v>
      </c>
      <c r="B634" s="7" t="s">
        <v>544</v>
      </c>
      <c r="C634" s="7" t="s">
        <v>405</v>
      </c>
      <c r="D634" s="7"/>
      <c r="E634" s="32">
        <f>E635</f>
        <v>55460.100000000006</v>
      </c>
      <c r="F634" s="32">
        <f t="shared" ref="F634:G634" si="186">F635</f>
        <v>57726.899999999994</v>
      </c>
      <c r="G634" s="32">
        <f t="shared" si="186"/>
        <v>57788.899999999994</v>
      </c>
    </row>
    <row r="635" spans="1:7" ht="45" outlineLevel="2" x14ac:dyDescent="0.25">
      <c r="A635" s="36" t="s">
        <v>406</v>
      </c>
      <c r="B635" s="7" t="s">
        <v>544</v>
      </c>
      <c r="C635" s="7" t="s">
        <v>407</v>
      </c>
      <c r="D635" s="7"/>
      <c r="E635" s="32">
        <f>E636+E639+E642</f>
        <v>55460.100000000006</v>
      </c>
      <c r="F635" s="32">
        <f t="shared" ref="F635:G635" si="187">F636+F639+F642</f>
        <v>57726.899999999994</v>
      </c>
      <c r="G635" s="32">
        <f t="shared" si="187"/>
        <v>57788.899999999994</v>
      </c>
    </row>
    <row r="636" spans="1:7" ht="60" outlineLevel="2" x14ac:dyDescent="0.25">
      <c r="A636" s="39" t="s">
        <v>408</v>
      </c>
      <c r="B636" s="7" t="s">
        <v>544</v>
      </c>
      <c r="C636" s="7" t="s">
        <v>409</v>
      </c>
      <c r="D636" s="10"/>
      <c r="E636" s="32">
        <f>SUM(E637:E638)</f>
        <v>4084.8</v>
      </c>
      <c r="F636" s="32">
        <f t="shared" ref="F636:G636" si="188">SUM(F637:F638)</f>
        <v>4217.3</v>
      </c>
      <c r="G636" s="32">
        <f t="shared" si="188"/>
        <v>4279.3</v>
      </c>
    </row>
    <row r="637" spans="1:7" ht="30" outlineLevel="2" x14ac:dyDescent="0.25">
      <c r="A637" s="39" t="s">
        <v>229</v>
      </c>
      <c r="B637" s="7" t="s">
        <v>544</v>
      </c>
      <c r="C637" s="7" t="s">
        <v>409</v>
      </c>
      <c r="D637" s="10">
        <v>200</v>
      </c>
      <c r="E637" s="32">
        <v>50.4</v>
      </c>
      <c r="F637" s="4">
        <v>52</v>
      </c>
      <c r="G637" s="4">
        <v>52</v>
      </c>
    </row>
    <row r="638" spans="1:7" ht="30" outlineLevel="2" x14ac:dyDescent="0.25">
      <c r="A638" s="39" t="s">
        <v>20</v>
      </c>
      <c r="B638" s="7" t="s">
        <v>544</v>
      </c>
      <c r="C638" s="7" t="s">
        <v>409</v>
      </c>
      <c r="D638" s="10">
        <v>300</v>
      </c>
      <c r="E638" s="32">
        <v>4034.4</v>
      </c>
      <c r="F638" s="4">
        <v>4165.3</v>
      </c>
      <c r="G638" s="4">
        <v>4227.3</v>
      </c>
    </row>
    <row r="639" spans="1:7" ht="90" outlineLevel="2" x14ac:dyDescent="0.25">
      <c r="A639" s="39" t="s">
        <v>410</v>
      </c>
      <c r="B639" s="7" t="s">
        <v>544</v>
      </c>
      <c r="C639" s="7" t="s">
        <v>411</v>
      </c>
      <c r="D639" s="10"/>
      <c r="E639" s="32">
        <v>148.5</v>
      </c>
      <c r="F639" s="32">
        <v>154.39999999999998</v>
      </c>
      <c r="G639" s="32">
        <v>154.39999999999998</v>
      </c>
    </row>
    <row r="640" spans="1:7" ht="30" outlineLevel="2" x14ac:dyDescent="0.25">
      <c r="A640" s="39" t="s">
        <v>229</v>
      </c>
      <c r="B640" s="7" t="s">
        <v>544</v>
      </c>
      <c r="C640" s="7" t="s">
        <v>411</v>
      </c>
      <c r="D640" s="10">
        <v>200</v>
      </c>
      <c r="E640" s="32">
        <v>2.9</v>
      </c>
      <c r="F640" s="4">
        <v>2.2000000000000002</v>
      </c>
      <c r="G640" s="4">
        <v>2.2000000000000002</v>
      </c>
    </row>
    <row r="641" spans="1:7" ht="30" outlineLevel="2" x14ac:dyDescent="0.25">
      <c r="A641" s="39" t="s">
        <v>20</v>
      </c>
      <c r="B641" s="7" t="s">
        <v>544</v>
      </c>
      <c r="C641" s="7" t="s">
        <v>411</v>
      </c>
      <c r="D641" s="10">
        <v>300</v>
      </c>
      <c r="E641" s="32">
        <v>145.6</v>
      </c>
      <c r="F641" s="4">
        <v>152.19999999999999</v>
      </c>
      <c r="G641" s="4">
        <v>152.19999999999999</v>
      </c>
    </row>
    <row r="642" spans="1:7" ht="90" outlineLevel="2" x14ac:dyDescent="0.25">
      <c r="A642" s="39" t="s">
        <v>414</v>
      </c>
      <c r="B642" s="7" t="s">
        <v>544</v>
      </c>
      <c r="C642" s="7" t="s">
        <v>415</v>
      </c>
      <c r="D642" s="10"/>
      <c r="E642" s="32">
        <v>51226.8</v>
      </c>
      <c r="F642" s="32">
        <v>53355.199999999997</v>
      </c>
      <c r="G642" s="32">
        <v>53355.199999999997</v>
      </c>
    </row>
    <row r="643" spans="1:7" ht="30" outlineLevel="2" x14ac:dyDescent="0.25">
      <c r="A643" s="39" t="s">
        <v>229</v>
      </c>
      <c r="B643" s="7" t="s">
        <v>544</v>
      </c>
      <c r="C643" s="7" t="s">
        <v>415</v>
      </c>
      <c r="D643" s="10">
        <v>200</v>
      </c>
      <c r="E643" s="32">
        <v>500</v>
      </c>
      <c r="F643" s="4">
        <v>500</v>
      </c>
      <c r="G643" s="4">
        <v>500</v>
      </c>
    </row>
    <row r="644" spans="1:7" ht="30" outlineLevel="2" x14ac:dyDescent="0.25">
      <c r="A644" s="39" t="s">
        <v>20</v>
      </c>
      <c r="B644" s="7" t="s">
        <v>544</v>
      </c>
      <c r="C644" s="7" t="s">
        <v>415</v>
      </c>
      <c r="D644" s="10">
        <v>300</v>
      </c>
      <c r="E644" s="32">
        <v>50726.8</v>
      </c>
      <c r="F644" s="4">
        <v>52855.199999999997</v>
      </c>
      <c r="G644" s="4">
        <v>52855.199999999997</v>
      </c>
    </row>
    <row r="645" spans="1:7" s="13" customFormat="1" ht="14.25" x14ac:dyDescent="0.2">
      <c r="A645" s="93" t="s">
        <v>468</v>
      </c>
      <c r="B645" s="6" t="s">
        <v>469</v>
      </c>
      <c r="C645" s="6"/>
      <c r="D645" s="11"/>
      <c r="E645" s="31">
        <f>E646+E653+E670</f>
        <v>210921.90000000002</v>
      </c>
      <c r="F645" s="31">
        <f>F646+F653+F670</f>
        <v>193988.2</v>
      </c>
      <c r="G645" s="31">
        <f>G646+G653+G670</f>
        <v>194489.7</v>
      </c>
    </row>
    <row r="646" spans="1:7" outlineLevel="1" x14ac:dyDescent="0.25">
      <c r="A646" s="48" t="s">
        <v>470</v>
      </c>
      <c r="B646" s="7" t="s">
        <v>471</v>
      </c>
      <c r="C646" s="7"/>
      <c r="D646" s="10"/>
      <c r="E646" s="32">
        <f t="shared" ref="E646:G647" si="189">E647</f>
        <v>43645.1</v>
      </c>
      <c r="F646" s="32">
        <f t="shared" si="189"/>
        <v>45338.9</v>
      </c>
      <c r="G646" s="32">
        <f t="shared" si="189"/>
        <v>45503.899999999994</v>
      </c>
    </row>
    <row r="647" spans="1:7" ht="30" outlineLevel="2" x14ac:dyDescent="0.25">
      <c r="A647" s="48" t="s">
        <v>472</v>
      </c>
      <c r="B647" s="7" t="s">
        <v>471</v>
      </c>
      <c r="C647" s="7" t="s">
        <v>473</v>
      </c>
      <c r="D647" s="10"/>
      <c r="E647" s="32">
        <f t="shared" si="189"/>
        <v>43645.1</v>
      </c>
      <c r="F647" s="32">
        <f t="shared" si="189"/>
        <v>45338.9</v>
      </c>
      <c r="G647" s="32">
        <f t="shared" si="189"/>
        <v>45503.899999999994</v>
      </c>
    </row>
    <row r="648" spans="1:7" ht="45" outlineLevel="2" x14ac:dyDescent="0.25">
      <c r="A648" s="48" t="s">
        <v>474</v>
      </c>
      <c r="B648" s="7" t="s">
        <v>471</v>
      </c>
      <c r="C648" s="7" t="s">
        <v>475</v>
      </c>
      <c r="D648" s="10"/>
      <c r="E648" s="32">
        <f>E649+E651</f>
        <v>43645.1</v>
      </c>
      <c r="F648" s="32">
        <f t="shared" ref="F648" si="190">F649+F651</f>
        <v>45338.9</v>
      </c>
      <c r="G648" s="32">
        <f>G649+G651</f>
        <v>45503.899999999994</v>
      </c>
    </row>
    <row r="649" spans="1:7" ht="45" outlineLevel="2" x14ac:dyDescent="0.25">
      <c r="A649" s="48" t="s">
        <v>69</v>
      </c>
      <c r="B649" s="7" t="s">
        <v>471</v>
      </c>
      <c r="C649" s="7" t="s">
        <v>476</v>
      </c>
      <c r="D649" s="10"/>
      <c r="E649" s="32">
        <f>E650</f>
        <v>39105.4</v>
      </c>
      <c r="F649" s="32">
        <f t="shared" ref="F649:G649" si="191">F650</f>
        <v>40515.9</v>
      </c>
      <c r="G649" s="32">
        <f t="shared" si="191"/>
        <v>40646.699999999997</v>
      </c>
    </row>
    <row r="650" spans="1:7" ht="45" outlineLevel="2" x14ac:dyDescent="0.25">
      <c r="A650" s="48" t="s">
        <v>315</v>
      </c>
      <c r="B650" s="7" t="s">
        <v>471</v>
      </c>
      <c r="C650" s="7" t="s">
        <v>476</v>
      </c>
      <c r="D650" s="10">
        <v>600</v>
      </c>
      <c r="E650" s="32">
        <f>38835.1+270.3</f>
        <v>39105.4</v>
      </c>
      <c r="F650" s="32">
        <v>40515.9</v>
      </c>
      <c r="G650" s="56">
        <v>40646.699999999997</v>
      </c>
    </row>
    <row r="651" spans="1:7" ht="30" outlineLevel="2" x14ac:dyDescent="0.25">
      <c r="A651" s="48" t="s">
        <v>477</v>
      </c>
      <c r="B651" s="7" t="s">
        <v>471</v>
      </c>
      <c r="C651" s="7" t="s">
        <v>478</v>
      </c>
      <c r="D651" s="10"/>
      <c r="E651" s="32">
        <f>E652</f>
        <v>4539.7</v>
      </c>
      <c r="F651" s="32">
        <f t="shared" ref="F651:G651" si="192">F652</f>
        <v>4823</v>
      </c>
      <c r="G651" s="32">
        <f t="shared" si="192"/>
        <v>4857.2</v>
      </c>
    </row>
    <row r="652" spans="1:7" ht="45" outlineLevel="2" x14ac:dyDescent="0.25">
      <c r="A652" s="48" t="s">
        <v>315</v>
      </c>
      <c r="B652" s="7" t="s">
        <v>471</v>
      </c>
      <c r="C652" s="7" t="s">
        <v>478</v>
      </c>
      <c r="D652" s="10">
        <v>600</v>
      </c>
      <c r="E652" s="32">
        <f>5070.7-531</f>
        <v>4539.7</v>
      </c>
      <c r="F652" s="32">
        <v>4823</v>
      </c>
      <c r="G652" s="56">
        <v>4857.2</v>
      </c>
    </row>
    <row r="653" spans="1:7" outlineLevel="1" x14ac:dyDescent="0.25">
      <c r="A653" s="48" t="s">
        <v>479</v>
      </c>
      <c r="B653" s="7" t="s">
        <v>480</v>
      </c>
      <c r="C653" s="7"/>
      <c r="D653" s="10"/>
      <c r="E653" s="32">
        <f t="shared" ref="E653:G653" si="193">E654</f>
        <v>8534.5999999999985</v>
      </c>
      <c r="F653" s="32">
        <f t="shared" si="193"/>
        <v>6334.7999999999993</v>
      </c>
      <c r="G653" s="32">
        <f t="shared" si="193"/>
        <v>3503.7999999999993</v>
      </c>
    </row>
    <row r="654" spans="1:7" ht="30" outlineLevel="2" x14ac:dyDescent="0.25">
      <c r="A654" s="48" t="s">
        <v>481</v>
      </c>
      <c r="B654" s="7" t="s">
        <v>480</v>
      </c>
      <c r="C654" s="7" t="s">
        <v>473</v>
      </c>
      <c r="D654" s="10"/>
      <c r="E654" s="32">
        <f>E655+E658+E667</f>
        <v>8534.5999999999985</v>
      </c>
      <c r="F654" s="32">
        <f>F655+F658+F667</f>
        <v>6334.7999999999993</v>
      </c>
      <c r="G654" s="32">
        <f>G655+G658+G667</f>
        <v>3503.7999999999993</v>
      </c>
    </row>
    <row r="655" spans="1:7" ht="45" outlineLevel="2" x14ac:dyDescent="0.25">
      <c r="A655" s="48" t="s">
        <v>483</v>
      </c>
      <c r="B655" s="7" t="s">
        <v>480</v>
      </c>
      <c r="C655" s="7" t="s">
        <v>484</v>
      </c>
      <c r="D655" s="10"/>
      <c r="E655" s="32">
        <f>E656</f>
        <v>546.5</v>
      </c>
      <c r="F655" s="32">
        <f t="shared" ref="F655:G655" si="194">F656</f>
        <v>93.2</v>
      </c>
      <c r="G655" s="32">
        <f t="shared" si="194"/>
        <v>58.2</v>
      </c>
    </row>
    <row r="656" spans="1:7" ht="45" outlineLevel="2" x14ac:dyDescent="0.25">
      <c r="A656" s="48" t="s">
        <v>485</v>
      </c>
      <c r="B656" s="7" t="s">
        <v>480</v>
      </c>
      <c r="C656" s="7" t="s">
        <v>486</v>
      </c>
      <c r="D656" s="10"/>
      <c r="E656" s="32">
        <f t="shared" ref="E656:G656" si="195">E657</f>
        <v>546.5</v>
      </c>
      <c r="F656" s="32">
        <f t="shared" si="195"/>
        <v>93.2</v>
      </c>
      <c r="G656" s="32">
        <f t="shared" si="195"/>
        <v>58.2</v>
      </c>
    </row>
    <row r="657" spans="1:7" ht="30" outlineLevel="2" x14ac:dyDescent="0.25">
      <c r="A657" s="48" t="s">
        <v>229</v>
      </c>
      <c r="B657" s="7" t="s">
        <v>480</v>
      </c>
      <c r="C657" s="7" t="s">
        <v>486</v>
      </c>
      <c r="D657" s="10">
        <v>200</v>
      </c>
      <c r="E657" s="32">
        <v>546.5</v>
      </c>
      <c r="F657" s="32">
        <v>93.2</v>
      </c>
      <c r="G657" s="56">
        <v>58.2</v>
      </c>
    </row>
    <row r="658" spans="1:7" ht="45" outlineLevel="2" x14ac:dyDescent="0.25">
      <c r="A658" s="57" t="s">
        <v>487</v>
      </c>
      <c r="B658" s="7" t="s">
        <v>480</v>
      </c>
      <c r="C658" s="7" t="s">
        <v>488</v>
      </c>
      <c r="D658" s="10"/>
      <c r="E658" s="32">
        <f>E659+E663+E665</f>
        <v>7988.0999999999995</v>
      </c>
      <c r="F658" s="32">
        <f t="shared" ref="F658:G658" si="196">F659+F663+F665</f>
        <v>5420.2</v>
      </c>
      <c r="G658" s="32">
        <f t="shared" si="196"/>
        <v>3445.5999999999995</v>
      </c>
    </row>
    <row r="659" spans="1:7" ht="30" outlineLevel="2" x14ac:dyDescent="0.25">
      <c r="A659" s="48" t="s">
        <v>489</v>
      </c>
      <c r="B659" s="7" t="s">
        <v>480</v>
      </c>
      <c r="C659" s="7" t="s">
        <v>490</v>
      </c>
      <c r="D659" s="10"/>
      <c r="E659" s="32">
        <f>E660+E661+E662</f>
        <v>6239.7999999999993</v>
      </c>
      <c r="F659" s="32">
        <f t="shared" ref="F659:G659" si="197">F660+F661+F662</f>
        <v>5003.8999999999996</v>
      </c>
      <c r="G659" s="32">
        <f t="shared" si="197"/>
        <v>3124.2</v>
      </c>
    </row>
    <row r="660" spans="1:7" ht="75" outlineLevel="2" x14ac:dyDescent="0.25">
      <c r="A660" s="48" t="s">
        <v>13</v>
      </c>
      <c r="B660" s="7" t="s">
        <v>480</v>
      </c>
      <c r="C660" s="7" t="s">
        <v>490</v>
      </c>
      <c r="D660" s="10">
        <v>100</v>
      </c>
      <c r="E660" s="32">
        <v>2502.3999999999996</v>
      </c>
      <c r="F660" s="32">
        <v>1000</v>
      </c>
      <c r="G660" s="56">
        <v>1000</v>
      </c>
    </row>
    <row r="661" spans="1:7" ht="30" outlineLevel="2" x14ac:dyDescent="0.25">
      <c r="A661" s="48" t="s">
        <v>229</v>
      </c>
      <c r="B661" s="7" t="s">
        <v>480</v>
      </c>
      <c r="C661" s="7" t="s">
        <v>490</v>
      </c>
      <c r="D661" s="10">
        <v>200</v>
      </c>
      <c r="E661" s="32">
        <f>3269.6+45.1</f>
        <v>3314.7</v>
      </c>
      <c r="F661" s="32">
        <v>4003.9</v>
      </c>
      <c r="G661" s="56">
        <v>2124.1999999999998</v>
      </c>
    </row>
    <row r="662" spans="1:7" ht="45" outlineLevel="2" x14ac:dyDescent="0.25">
      <c r="A662" s="51" t="s">
        <v>315</v>
      </c>
      <c r="B662" s="7" t="s">
        <v>480</v>
      </c>
      <c r="C662" s="7" t="s">
        <v>490</v>
      </c>
      <c r="D662" s="58">
        <v>600</v>
      </c>
      <c r="E662" s="32">
        <v>422.7</v>
      </c>
      <c r="F662" s="32">
        <v>0</v>
      </c>
      <c r="G662" s="56">
        <v>0</v>
      </c>
    </row>
    <row r="663" spans="1:7" ht="45" outlineLevel="2" x14ac:dyDescent="0.25">
      <c r="A663" s="68" t="s">
        <v>491</v>
      </c>
      <c r="B663" s="7" t="s">
        <v>480</v>
      </c>
      <c r="C663" s="7" t="s">
        <v>492</v>
      </c>
      <c r="D663" s="10"/>
      <c r="E663" s="32">
        <f>E664</f>
        <v>1418</v>
      </c>
      <c r="F663" s="32">
        <f t="shared" ref="F663:G663" si="198">F664</f>
        <v>323</v>
      </c>
      <c r="G663" s="32">
        <f t="shared" si="198"/>
        <v>263.2</v>
      </c>
    </row>
    <row r="664" spans="1:7" ht="30" outlineLevel="2" x14ac:dyDescent="0.25">
      <c r="A664" s="48" t="s">
        <v>229</v>
      </c>
      <c r="B664" s="7" t="s">
        <v>480</v>
      </c>
      <c r="C664" s="7" t="s">
        <v>492</v>
      </c>
      <c r="D664" s="58">
        <v>200</v>
      </c>
      <c r="E664" s="32">
        <f>463.1+439.2-45.1+560.8</f>
        <v>1418</v>
      </c>
      <c r="F664" s="32">
        <f>421.6-98.6</f>
        <v>323</v>
      </c>
      <c r="G664" s="56">
        <v>263.2</v>
      </c>
    </row>
    <row r="665" spans="1:7" ht="45" outlineLevel="2" x14ac:dyDescent="0.25">
      <c r="A665" s="48" t="s">
        <v>495</v>
      </c>
      <c r="B665" s="7" t="s">
        <v>480</v>
      </c>
      <c r="C665" s="7" t="s">
        <v>496</v>
      </c>
      <c r="D665" s="10"/>
      <c r="E665" s="32">
        <f>E666</f>
        <v>330.3</v>
      </c>
      <c r="F665" s="32">
        <f t="shared" ref="F665:G665" si="199">F666</f>
        <v>93.3</v>
      </c>
      <c r="G665" s="32">
        <f t="shared" si="199"/>
        <v>58.2</v>
      </c>
    </row>
    <row r="666" spans="1:7" ht="30" outlineLevel="2" x14ac:dyDescent="0.25">
      <c r="A666" s="48" t="s">
        <v>229</v>
      </c>
      <c r="B666" s="7" t="s">
        <v>480</v>
      </c>
      <c r="C666" s="7" t="s">
        <v>496</v>
      </c>
      <c r="D666" s="10">
        <v>200</v>
      </c>
      <c r="E666" s="32">
        <f>69.7+260.6</f>
        <v>330.3</v>
      </c>
      <c r="F666" s="32">
        <v>93.3</v>
      </c>
      <c r="G666" s="56">
        <v>58.2</v>
      </c>
    </row>
    <row r="667" spans="1:7" ht="45" outlineLevel="2" x14ac:dyDescent="0.25">
      <c r="A667" s="48" t="s">
        <v>497</v>
      </c>
      <c r="B667" s="7" t="s">
        <v>480</v>
      </c>
      <c r="C667" s="7" t="s">
        <v>498</v>
      </c>
      <c r="D667" s="10"/>
      <c r="E667" s="56">
        <f t="shared" ref="E667:G668" si="200">E668</f>
        <v>0</v>
      </c>
      <c r="F667" s="56">
        <f t="shared" si="200"/>
        <v>821.4</v>
      </c>
      <c r="G667" s="56">
        <f t="shared" si="200"/>
        <v>0</v>
      </c>
    </row>
    <row r="668" spans="1:7" ht="30" outlineLevel="2" x14ac:dyDescent="0.25">
      <c r="A668" s="48" t="s">
        <v>482</v>
      </c>
      <c r="B668" s="7" t="s">
        <v>480</v>
      </c>
      <c r="C668" s="7" t="s">
        <v>499</v>
      </c>
      <c r="D668" s="10"/>
      <c r="E668" s="56">
        <f t="shared" si="200"/>
        <v>0</v>
      </c>
      <c r="F668" s="56">
        <f t="shared" si="200"/>
        <v>821.4</v>
      </c>
      <c r="G668" s="56">
        <f t="shared" si="200"/>
        <v>0</v>
      </c>
    </row>
    <row r="669" spans="1:7" ht="45" outlineLevel="2" x14ac:dyDescent="0.25">
      <c r="A669" s="48" t="s">
        <v>315</v>
      </c>
      <c r="B669" s="7" t="s">
        <v>480</v>
      </c>
      <c r="C669" s="7" t="s">
        <v>499</v>
      </c>
      <c r="D669" s="10">
        <v>600</v>
      </c>
      <c r="E669" s="32">
        <v>0</v>
      </c>
      <c r="F669" s="32">
        <f>722.8+98.6</f>
        <v>821.4</v>
      </c>
      <c r="G669" s="56">
        <v>0</v>
      </c>
    </row>
    <row r="670" spans="1:7" outlineLevel="1" x14ac:dyDescent="0.25">
      <c r="A670" s="48" t="s">
        <v>500</v>
      </c>
      <c r="B670" s="7" t="s">
        <v>501</v>
      </c>
      <c r="C670" s="7"/>
      <c r="D670" s="10"/>
      <c r="E670" s="32">
        <f>E671+E685</f>
        <v>158742.20000000001</v>
      </c>
      <c r="F670" s="32">
        <f>F671+F685</f>
        <v>142314.5</v>
      </c>
      <c r="G670" s="32">
        <f>G671+G685</f>
        <v>145482</v>
      </c>
    </row>
    <row r="671" spans="1:7" ht="30" outlineLevel="2" x14ac:dyDescent="0.25">
      <c r="A671" s="39" t="s">
        <v>308</v>
      </c>
      <c r="B671" s="7" t="s">
        <v>501</v>
      </c>
      <c r="C671" s="7" t="s">
        <v>309</v>
      </c>
      <c r="D671" s="10"/>
      <c r="E671" s="32">
        <f>E672+E681</f>
        <v>130829.5</v>
      </c>
      <c r="F671" s="32">
        <f t="shared" ref="F671:G671" si="201">F672+F681</f>
        <v>114047.8</v>
      </c>
      <c r="G671" s="32">
        <f t="shared" si="201"/>
        <v>117241.70000000001</v>
      </c>
    </row>
    <row r="672" spans="1:7" ht="30" outlineLevel="2" x14ac:dyDescent="0.25">
      <c r="A672" s="38" t="s">
        <v>310</v>
      </c>
      <c r="B672" s="7" t="s">
        <v>501</v>
      </c>
      <c r="C672" s="7" t="s">
        <v>311</v>
      </c>
      <c r="D672" s="10"/>
      <c r="E672" s="32">
        <f>E673+E678</f>
        <v>130773.4</v>
      </c>
      <c r="F672" s="32">
        <f t="shared" ref="F672:G672" si="202">F673+F678</f>
        <v>113991.7</v>
      </c>
      <c r="G672" s="32">
        <f t="shared" si="202"/>
        <v>117185.60000000001</v>
      </c>
    </row>
    <row r="673" spans="1:7" ht="45" outlineLevel="2" x14ac:dyDescent="0.25">
      <c r="A673" s="38" t="s">
        <v>312</v>
      </c>
      <c r="B673" s="7" t="s">
        <v>501</v>
      </c>
      <c r="C673" s="7" t="s">
        <v>313</v>
      </c>
      <c r="D673" s="10"/>
      <c r="E673" s="32">
        <f>E674+E676</f>
        <v>130021.9</v>
      </c>
      <c r="F673" s="32">
        <f t="shared" ref="F673:G674" si="203">F674</f>
        <v>113991.7</v>
      </c>
      <c r="G673" s="32">
        <f t="shared" si="203"/>
        <v>117185.60000000001</v>
      </c>
    </row>
    <row r="674" spans="1:7" ht="45" outlineLevel="2" x14ac:dyDescent="0.25">
      <c r="A674" s="38" t="s">
        <v>278</v>
      </c>
      <c r="B674" s="7" t="s">
        <v>501</v>
      </c>
      <c r="C674" s="7" t="s">
        <v>314</v>
      </c>
      <c r="D674" s="10"/>
      <c r="E674" s="32">
        <f>E675</f>
        <v>129730.29999999999</v>
      </c>
      <c r="F674" s="32">
        <f t="shared" si="203"/>
        <v>113991.7</v>
      </c>
      <c r="G674" s="32">
        <f t="shared" si="203"/>
        <v>117185.60000000001</v>
      </c>
    </row>
    <row r="675" spans="1:7" ht="45" outlineLevel="2" x14ac:dyDescent="0.25">
      <c r="A675" s="48" t="s">
        <v>315</v>
      </c>
      <c r="B675" s="7" t="s">
        <v>501</v>
      </c>
      <c r="C675" s="7" t="s">
        <v>314</v>
      </c>
      <c r="D675" s="10">
        <v>600</v>
      </c>
      <c r="E675" s="32">
        <f>114534.9+590.7+10457.2+4147.5</f>
        <v>129730.29999999999</v>
      </c>
      <c r="F675" s="4">
        <v>113991.7</v>
      </c>
      <c r="G675" s="4">
        <v>117185.60000000001</v>
      </c>
    </row>
    <row r="676" spans="1:7" ht="45" outlineLevel="2" x14ac:dyDescent="0.25">
      <c r="A676" s="48" t="s">
        <v>317</v>
      </c>
      <c r="B676" s="7" t="s">
        <v>501</v>
      </c>
      <c r="C676" s="7" t="s">
        <v>318</v>
      </c>
      <c r="D676" s="101"/>
      <c r="E676" s="32">
        <f>E677</f>
        <v>291.60000000000002</v>
      </c>
      <c r="F676" s="32">
        <f t="shared" ref="F676:G676" si="204">F677</f>
        <v>0</v>
      </c>
      <c r="G676" s="32">
        <f t="shared" si="204"/>
        <v>0</v>
      </c>
    </row>
    <row r="677" spans="1:7" ht="45" outlineLevel="2" x14ac:dyDescent="0.25">
      <c r="A677" s="48" t="s">
        <v>315</v>
      </c>
      <c r="B677" s="7" t="s">
        <v>501</v>
      </c>
      <c r="C677" s="7" t="s">
        <v>318</v>
      </c>
      <c r="D677" s="10">
        <v>600</v>
      </c>
      <c r="E677" s="32">
        <v>291.60000000000002</v>
      </c>
      <c r="F677" s="4">
        <v>0</v>
      </c>
      <c r="G677" s="4">
        <v>0</v>
      </c>
    </row>
    <row r="678" spans="1:7" ht="30" outlineLevel="2" x14ac:dyDescent="0.25">
      <c r="A678" s="48" t="s">
        <v>593</v>
      </c>
      <c r="B678" s="7" t="s">
        <v>501</v>
      </c>
      <c r="C678" s="7" t="s">
        <v>595</v>
      </c>
      <c r="D678" s="10"/>
      <c r="E678" s="32">
        <f>E679</f>
        <v>751.5</v>
      </c>
      <c r="F678" s="32">
        <f t="shared" ref="F678:G679" si="205">F679</f>
        <v>0</v>
      </c>
      <c r="G678" s="32">
        <f t="shared" si="205"/>
        <v>0</v>
      </c>
    </row>
    <row r="679" spans="1:7" ht="30" outlineLevel="2" x14ac:dyDescent="0.25">
      <c r="A679" s="48" t="s">
        <v>594</v>
      </c>
      <c r="B679" s="7" t="s">
        <v>501</v>
      </c>
      <c r="C679" s="7" t="s">
        <v>596</v>
      </c>
      <c r="D679" s="10"/>
      <c r="E679" s="32">
        <f>E680</f>
        <v>751.5</v>
      </c>
      <c r="F679" s="32">
        <f t="shared" si="205"/>
        <v>0</v>
      </c>
      <c r="G679" s="32">
        <f t="shared" si="205"/>
        <v>0</v>
      </c>
    </row>
    <row r="680" spans="1:7" ht="45" outlineLevel="2" x14ac:dyDescent="0.25">
      <c r="A680" s="48" t="s">
        <v>315</v>
      </c>
      <c r="B680" s="7" t="s">
        <v>501</v>
      </c>
      <c r="C680" s="7" t="s">
        <v>596</v>
      </c>
      <c r="D680" s="10">
        <v>600</v>
      </c>
      <c r="E680" s="32">
        <v>751.5</v>
      </c>
      <c r="F680" s="4">
        <v>0</v>
      </c>
      <c r="G680" s="4">
        <v>0</v>
      </c>
    </row>
    <row r="681" spans="1:7" ht="60" outlineLevel="2" x14ac:dyDescent="0.25">
      <c r="A681" s="94" t="s">
        <v>326</v>
      </c>
      <c r="B681" s="95">
        <v>1103</v>
      </c>
      <c r="C681" s="96" t="s">
        <v>327</v>
      </c>
      <c r="D681" s="95"/>
      <c r="E681" s="32">
        <f>E682</f>
        <v>56.1</v>
      </c>
      <c r="F681" s="32">
        <f t="shared" ref="F681:G683" si="206">F682</f>
        <v>56.1</v>
      </c>
      <c r="G681" s="32">
        <f t="shared" si="206"/>
        <v>56.1</v>
      </c>
    </row>
    <row r="682" spans="1:7" ht="45" outlineLevel="2" x14ac:dyDescent="0.25">
      <c r="A682" s="97" t="s">
        <v>328</v>
      </c>
      <c r="B682" s="95">
        <v>1103</v>
      </c>
      <c r="C682" s="96" t="s">
        <v>329</v>
      </c>
      <c r="D682" s="95"/>
      <c r="E682" s="32">
        <f>E683</f>
        <v>56.1</v>
      </c>
      <c r="F682" s="32">
        <f t="shared" si="206"/>
        <v>56.1</v>
      </c>
      <c r="G682" s="32">
        <f t="shared" si="206"/>
        <v>56.1</v>
      </c>
    </row>
    <row r="683" spans="1:7" ht="30" outlineLevel="2" x14ac:dyDescent="0.25">
      <c r="A683" s="98" t="s">
        <v>330</v>
      </c>
      <c r="B683" s="95">
        <v>1103</v>
      </c>
      <c r="C683" s="96" t="s">
        <v>331</v>
      </c>
      <c r="D683" s="95"/>
      <c r="E683" s="32">
        <f>E684</f>
        <v>56.1</v>
      </c>
      <c r="F683" s="32">
        <f t="shared" si="206"/>
        <v>56.1</v>
      </c>
      <c r="G683" s="32">
        <f t="shared" si="206"/>
        <v>56.1</v>
      </c>
    </row>
    <row r="684" spans="1:7" ht="45" outlineLevel="2" x14ac:dyDescent="0.25">
      <c r="A684" s="39" t="s">
        <v>315</v>
      </c>
      <c r="B684" s="95">
        <v>1103</v>
      </c>
      <c r="C684" s="96" t="s">
        <v>331</v>
      </c>
      <c r="D684" s="95">
        <v>600</v>
      </c>
      <c r="E684" s="32">
        <v>56.1</v>
      </c>
      <c r="F684" s="4">
        <v>56.1</v>
      </c>
      <c r="G684" s="4">
        <v>56.1</v>
      </c>
    </row>
    <row r="685" spans="1:7" ht="30" outlineLevel="2" x14ac:dyDescent="0.25">
      <c r="A685" s="48" t="s">
        <v>481</v>
      </c>
      <c r="B685" s="7" t="s">
        <v>501</v>
      </c>
      <c r="C685" s="7" t="s">
        <v>473</v>
      </c>
      <c r="D685" s="10"/>
      <c r="E685" s="32">
        <f>E686+E690</f>
        <v>27912.7</v>
      </c>
      <c r="F685" s="32">
        <f t="shared" ref="F685:G685" si="207">F686+F690</f>
        <v>28266.7</v>
      </c>
      <c r="G685" s="32">
        <f t="shared" si="207"/>
        <v>28240.3</v>
      </c>
    </row>
    <row r="686" spans="1:7" ht="45" outlineLevel="2" x14ac:dyDescent="0.25">
      <c r="A686" s="48" t="s">
        <v>474</v>
      </c>
      <c r="B686" s="7" t="s">
        <v>501</v>
      </c>
      <c r="C686" s="7" t="s">
        <v>475</v>
      </c>
      <c r="D686" s="10"/>
      <c r="E686" s="32">
        <f t="shared" ref="E686:G687" si="208">E687</f>
        <v>27414.400000000001</v>
      </c>
      <c r="F686" s="32">
        <f t="shared" si="208"/>
        <v>27800.5</v>
      </c>
      <c r="G686" s="32">
        <f t="shared" si="208"/>
        <v>27949.200000000001</v>
      </c>
    </row>
    <row r="687" spans="1:7" ht="30" outlineLevel="2" x14ac:dyDescent="0.25">
      <c r="A687" s="48" t="s">
        <v>477</v>
      </c>
      <c r="B687" s="7" t="s">
        <v>501</v>
      </c>
      <c r="C687" s="7" t="s">
        <v>478</v>
      </c>
      <c r="D687" s="10"/>
      <c r="E687" s="32">
        <f t="shared" si="208"/>
        <v>27414.400000000001</v>
      </c>
      <c r="F687" s="32">
        <f t="shared" si="208"/>
        <v>27800.5</v>
      </c>
      <c r="G687" s="32">
        <f t="shared" si="208"/>
        <v>27949.200000000001</v>
      </c>
    </row>
    <row r="688" spans="1:7" ht="45" outlineLevel="2" x14ac:dyDescent="0.25">
      <c r="A688" s="48" t="s">
        <v>315</v>
      </c>
      <c r="B688" s="7" t="s">
        <v>501</v>
      </c>
      <c r="C688" s="7" t="s">
        <v>478</v>
      </c>
      <c r="D688" s="10">
        <v>600</v>
      </c>
      <c r="E688" s="32">
        <f>26601+531+282.4</f>
        <v>27414.400000000001</v>
      </c>
      <c r="F688" s="32">
        <v>27800.5</v>
      </c>
      <c r="G688" s="32">
        <v>27949.200000000001</v>
      </c>
    </row>
    <row r="689" spans="1:7" ht="45" outlineLevel="2" x14ac:dyDescent="0.25">
      <c r="A689" s="48" t="s">
        <v>682</v>
      </c>
      <c r="B689" s="7" t="s">
        <v>501</v>
      </c>
      <c r="C689" s="7" t="s">
        <v>488</v>
      </c>
      <c r="D689" s="10"/>
      <c r="E689" s="32">
        <f>E690</f>
        <v>498.3</v>
      </c>
      <c r="F689" s="32">
        <f t="shared" ref="F689:G689" si="209">F690</f>
        <v>466.2</v>
      </c>
      <c r="G689" s="32">
        <f t="shared" si="209"/>
        <v>291.10000000000002</v>
      </c>
    </row>
    <row r="690" spans="1:7" outlineLevel="2" x14ac:dyDescent="0.25">
      <c r="A690" s="68" t="s">
        <v>493</v>
      </c>
      <c r="B690" s="7" t="s">
        <v>501</v>
      </c>
      <c r="C690" s="7" t="s">
        <v>494</v>
      </c>
      <c r="D690" s="58"/>
      <c r="E690" s="32">
        <f>E691+E692</f>
        <v>498.3</v>
      </c>
      <c r="F690" s="32">
        <f t="shared" ref="F690:G690" si="210">F691+F692</f>
        <v>466.2</v>
      </c>
      <c r="G690" s="32">
        <f t="shared" si="210"/>
        <v>291.10000000000002</v>
      </c>
    </row>
    <row r="691" spans="1:7" ht="30" outlineLevel="2" x14ac:dyDescent="0.25">
      <c r="A691" s="51" t="s">
        <v>20</v>
      </c>
      <c r="B691" s="7" t="s">
        <v>501</v>
      </c>
      <c r="C691" s="7" t="s">
        <v>494</v>
      </c>
      <c r="D691" s="58">
        <v>300</v>
      </c>
      <c r="E691" s="32">
        <v>78.300000000000011</v>
      </c>
      <c r="F691" s="32">
        <v>466.2</v>
      </c>
      <c r="G691" s="56">
        <v>291.10000000000002</v>
      </c>
    </row>
    <row r="692" spans="1:7" ht="45" outlineLevel="2" x14ac:dyDescent="0.25">
      <c r="A692" s="51" t="s">
        <v>315</v>
      </c>
      <c r="B692" s="7" t="s">
        <v>501</v>
      </c>
      <c r="C692" s="7" t="s">
        <v>494</v>
      </c>
      <c r="D692" s="58">
        <v>600</v>
      </c>
      <c r="E692" s="32">
        <v>420</v>
      </c>
      <c r="F692" s="32">
        <v>0</v>
      </c>
      <c r="G692" s="56">
        <v>0</v>
      </c>
    </row>
    <row r="693" spans="1:7" s="13" customFormat="1" ht="14.25" x14ac:dyDescent="0.2">
      <c r="A693" s="99" t="s">
        <v>502</v>
      </c>
      <c r="B693" s="65" t="s">
        <v>503</v>
      </c>
      <c r="C693" s="65"/>
      <c r="D693" s="66"/>
      <c r="E693" s="31">
        <f>E694</f>
        <v>31140.3</v>
      </c>
      <c r="F693" s="31">
        <f t="shared" ref="F693:G696" si="211">F694</f>
        <v>32428.400000000001</v>
      </c>
      <c r="G693" s="31">
        <f t="shared" si="211"/>
        <v>32529.7</v>
      </c>
    </row>
    <row r="694" spans="1:7" outlineLevel="1" x14ac:dyDescent="0.25">
      <c r="A694" s="51" t="s">
        <v>504</v>
      </c>
      <c r="B694" s="8" t="s">
        <v>505</v>
      </c>
      <c r="C694" s="8"/>
      <c r="D694" s="58"/>
      <c r="E694" s="32">
        <f>E695</f>
        <v>31140.3</v>
      </c>
      <c r="F694" s="32">
        <f t="shared" si="211"/>
        <v>32428.400000000001</v>
      </c>
      <c r="G694" s="32">
        <f t="shared" si="211"/>
        <v>32529.7</v>
      </c>
    </row>
    <row r="695" spans="1:7" outlineLevel="2" x14ac:dyDescent="0.25">
      <c r="A695" s="68" t="s">
        <v>9</v>
      </c>
      <c r="B695" s="8" t="s">
        <v>505</v>
      </c>
      <c r="C695" s="8" t="s">
        <v>10</v>
      </c>
      <c r="D695" s="58"/>
      <c r="E695" s="32">
        <f>E696</f>
        <v>31140.3</v>
      </c>
      <c r="F695" s="32">
        <f t="shared" si="211"/>
        <v>32428.400000000001</v>
      </c>
      <c r="G695" s="32">
        <f t="shared" si="211"/>
        <v>32529.7</v>
      </c>
    </row>
    <row r="696" spans="1:7" ht="45" outlineLevel="2" x14ac:dyDescent="0.25">
      <c r="A696" s="68" t="s">
        <v>69</v>
      </c>
      <c r="B696" s="8" t="s">
        <v>505</v>
      </c>
      <c r="C696" s="8" t="s">
        <v>52</v>
      </c>
      <c r="D696" s="58"/>
      <c r="E696" s="32">
        <f>E697</f>
        <v>31140.3</v>
      </c>
      <c r="F696" s="32">
        <f t="shared" si="211"/>
        <v>32428.400000000001</v>
      </c>
      <c r="G696" s="32">
        <f t="shared" si="211"/>
        <v>32529.7</v>
      </c>
    </row>
    <row r="697" spans="1:7" ht="45" outlineLevel="2" x14ac:dyDescent="0.25">
      <c r="A697" s="68" t="s">
        <v>315</v>
      </c>
      <c r="B697" s="8" t="s">
        <v>505</v>
      </c>
      <c r="C697" s="8" t="s">
        <v>52</v>
      </c>
      <c r="D697" s="58">
        <v>600</v>
      </c>
      <c r="E697" s="32">
        <f>30640.3+500</f>
        <v>31140.3</v>
      </c>
      <c r="F697" s="32">
        <v>32428.400000000001</v>
      </c>
      <c r="G697" s="56">
        <v>32529.7</v>
      </c>
    </row>
    <row r="698" spans="1:7" s="13" customFormat="1" ht="28.5" x14ac:dyDescent="0.2">
      <c r="A698" s="93" t="s">
        <v>506</v>
      </c>
      <c r="B698" s="6" t="s">
        <v>507</v>
      </c>
      <c r="C698" s="6"/>
      <c r="D698" s="11"/>
      <c r="E698" s="31">
        <f t="shared" ref="E698:G701" si="212">E699</f>
        <v>40057</v>
      </c>
      <c r="F698" s="31">
        <f t="shared" si="212"/>
        <v>133009.20000000001</v>
      </c>
      <c r="G698" s="31">
        <f t="shared" si="212"/>
        <v>160855.6</v>
      </c>
    </row>
    <row r="699" spans="1:7" ht="30" outlineLevel="1" x14ac:dyDescent="0.25">
      <c r="A699" s="48" t="s">
        <v>508</v>
      </c>
      <c r="B699" s="7" t="s">
        <v>509</v>
      </c>
      <c r="C699" s="7"/>
      <c r="D699" s="10"/>
      <c r="E699" s="32">
        <f t="shared" si="212"/>
        <v>40057</v>
      </c>
      <c r="F699" s="32">
        <f t="shared" si="212"/>
        <v>133009.20000000001</v>
      </c>
      <c r="G699" s="32">
        <f t="shared" si="212"/>
        <v>160855.6</v>
      </c>
    </row>
    <row r="700" spans="1:7" outlineLevel="2" x14ac:dyDescent="0.25">
      <c r="A700" s="48" t="s">
        <v>9</v>
      </c>
      <c r="B700" s="7" t="s">
        <v>509</v>
      </c>
      <c r="C700" s="7" t="s">
        <v>10</v>
      </c>
      <c r="D700" s="10"/>
      <c r="E700" s="32">
        <f t="shared" si="212"/>
        <v>40057</v>
      </c>
      <c r="F700" s="32">
        <f t="shared" si="212"/>
        <v>133009.20000000001</v>
      </c>
      <c r="G700" s="32">
        <f t="shared" si="212"/>
        <v>160855.6</v>
      </c>
    </row>
    <row r="701" spans="1:7" outlineLevel="2" x14ac:dyDescent="0.25">
      <c r="A701" s="48" t="s">
        <v>510</v>
      </c>
      <c r="B701" s="7" t="s">
        <v>509</v>
      </c>
      <c r="C701" s="7" t="s">
        <v>511</v>
      </c>
      <c r="D701" s="10"/>
      <c r="E701" s="32">
        <f t="shared" si="212"/>
        <v>40057</v>
      </c>
      <c r="F701" s="32">
        <f t="shared" si="212"/>
        <v>133009.20000000001</v>
      </c>
      <c r="G701" s="32">
        <f t="shared" si="212"/>
        <v>160855.6</v>
      </c>
    </row>
    <row r="702" spans="1:7" ht="30" outlineLevel="2" x14ac:dyDescent="0.25">
      <c r="A702" s="48" t="s">
        <v>512</v>
      </c>
      <c r="B702" s="7" t="s">
        <v>509</v>
      </c>
      <c r="C702" s="7" t="s">
        <v>511</v>
      </c>
      <c r="D702" s="10">
        <v>700</v>
      </c>
      <c r="E702" s="32">
        <f>128753.2-88696.2</f>
        <v>40057</v>
      </c>
      <c r="F702" s="32">
        <v>133009.20000000001</v>
      </c>
      <c r="G702" s="56">
        <v>160855.6</v>
      </c>
    </row>
    <row r="703" spans="1:7" x14ac:dyDescent="0.25">
      <c r="A703" s="28"/>
      <c r="B703" s="29"/>
      <c r="C703" s="29"/>
      <c r="D703" s="30"/>
      <c r="E703" s="4"/>
      <c r="F703" s="4"/>
      <c r="G703" s="33"/>
    </row>
    <row r="704" spans="1:7" ht="18.75" x14ac:dyDescent="0.25">
      <c r="A704" s="35" t="s">
        <v>556</v>
      </c>
      <c r="B704" s="29"/>
      <c r="C704" s="29"/>
      <c r="D704" s="30"/>
      <c r="E704" s="34">
        <f>E11+E107+E134+E229+E383+E539+E583+E645+E693+E698+E376</f>
        <v>15281756.900000004</v>
      </c>
      <c r="F704" s="34">
        <f>F11+F107+F134+F229+F383+F539+F583+F645+F693+F698+F376</f>
        <v>9291674.3999999985</v>
      </c>
      <c r="G704" s="34">
        <f>G11+G107+G134+G229+G383+G539+G583+G645+G693+G698+G376</f>
        <v>9060553.0999999978</v>
      </c>
    </row>
    <row r="705" spans="7:7" x14ac:dyDescent="0.25">
      <c r="G705" s="53" t="s">
        <v>579</v>
      </c>
    </row>
    <row r="707" spans="7:7" x14ac:dyDescent="0.25">
      <c r="G707" s="3"/>
    </row>
  </sheetData>
  <customSheetViews>
    <customSheetView guid="{2A135292-D5EB-4A8D-A93E-D0B24F2543E0}" topLeftCell="A445">
      <selection activeCell="G451" sqref="G451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6">
    <mergeCell ref="F1:G1"/>
    <mergeCell ref="A9:A10"/>
    <mergeCell ref="B9:B10"/>
    <mergeCell ref="A6:G6"/>
    <mergeCell ref="F9:G9"/>
    <mergeCell ref="F4:G4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2024-03-14T08:24:07Z</cp:lastPrinted>
  <dcterms:created xsi:type="dcterms:W3CDTF">2021-10-13T06:13:14Z</dcterms:created>
  <dcterms:modified xsi:type="dcterms:W3CDTF">2024-05-23T02:34:10Z</dcterms:modified>
</cp:coreProperties>
</file>