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ОТЧЕТУ об исполнении бюджета\Мониторинг открытости по отчету за 2023 год\"/>
    </mc:Choice>
  </mc:AlternateContent>
  <xr:revisionPtr revIDLastSave="0" documentId="13_ncr:1_{F1BD1B8C-CC06-42CE-AAD0-E7D2387D524A}" xr6:coauthVersionLast="47" xr6:coauthVersionMax="47" xr10:uidLastSave="{00000000-0000-0000-0000-000000000000}"/>
  <bookViews>
    <workbookView xWindow="585" yWindow="0" windowWidth="15360" windowHeight="15600" xr2:uid="{B83E2841-2DDD-4DDC-AB94-2375477E373F}"/>
  </bookViews>
  <sheets>
    <sheet name="Администрация" sheetId="1" r:id="rId1"/>
    <sheet name="Образование" sheetId="6" r:id="rId2"/>
    <sheet name="Культура" sheetId="3" r:id="rId3"/>
  </sheets>
  <definedNames>
    <definedName name="_xlnm.Print_Titles" localSheetId="0">Администрация!$5:$6</definedName>
    <definedName name="_xlnm.Print_Titles" localSheetId="2">Культура!$5:$7</definedName>
    <definedName name="_xlnm.Print_Titles" localSheetId="1">Образование!#REF!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7" i="3" l="1"/>
  <c r="H56" i="3"/>
  <c r="G56" i="3"/>
  <c r="F56" i="3"/>
  <c r="I55" i="3"/>
  <c r="J55" i="3" s="1"/>
  <c r="I54" i="3"/>
  <c r="J54" i="3" s="1"/>
  <c r="I53" i="3"/>
  <c r="J53" i="3" s="1"/>
  <c r="I52" i="3"/>
  <c r="J52" i="3" s="1"/>
  <c r="I51" i="3"/>
  <c r="J51" i="3" s="1"/>
  <c r="I50" i="3"/>
  <c r="J50" i="3" s="1"/>
  <c r="I49" i="3"/>
  <c r="J49" i="3" s="1"/>
  <c r="I48" i="3"/>
  <c r="J48" i="3" s="1"/>
  <c r="H46" i="3"/>
  <c r="I46" i="3" s="1"/>
  <c r="J46" i="3" s="1"/>
  <c r="G46" i="3"/>
  <c r="F46" i="3"/>
  <c r="H45" i="3"/>
  <c r="G45" i="3"/>
  <c r="F45" i="3"/>
  <c r="I44" i="3"/>
  <c r="J44" i="3" s="1"/>
  <c r="I43" i="3"/>
  <c r="J43" i="3" s="1"/>
  <c r="I42" i="3"/>
  <c r="J42" i="3" s="1"/>
  <c r="I41" i="3"/>
  <c r="J41" i="3" s="1"/>
  <c r="I40" i="3"/>
  <c r="J40" i="3" s="1"/>
  <c r="I39" i="3"/>
  <c r="J39" i="3" s="1"/>
  <c r="I37" i="3"/>
  <c r="J37" i="3" s="1"/>
  <c r="I36" i="3"/>
  <c r="J36" i="3" s="1"/>
  <c r="I35" i="3"/>
  <c r="J35" i="3" s="1"/>
  <c r="H34" i="3"/>
  <c r="I34" i="3" s="1"/>
  <c r="J34" i="3" s="1"/>
  <c r="H31" i="3"/>
  <c r="G31" i="3"/>
  <c r="I30" i="3"/>
  <c r="J30" i="3" s="1"/>
  <c r="I29" i="3"/>
  <c r="J29" i="3" s="1"/>
  <c r="I28" i="3"/>
  <c r="J28" i="3" s="1"/>
  <c r="I27" i="3"/>
  <c r="J27" i="3" s="1"/>
  <c r="F26" i="3"/>
  <c r="F31" i="3" s="1"/>
  <c r="I25" i="3"/>
  <c r="J25" i="3" s="1"/>
  <c r="I24" i="3"/>
  <c r="J24" i="3" s="1"/>
  <c r="I23" i="3"/>
  <c r="J23" i="3" s="1"/>
  <c r="H21" i="3"/>
  <c r="G21" i="3"/>
  <c r="F21" i="3"/>
  <c r="H20" i="3"/>
  <c r="I19" i="3"/>
  <c r="J19" i="3" s="1"/>
  <c r="I18" i="3"/>
  <c r="J18" i="3" s="1"/>
  <c r="I17" i="3"/>
  <c r="J17" i="3" s="1"/>
  <c r="I16" i="3"/>
  <c r="J16" i="3" s="1"/>
  <c r="G14" i="3"/>
  <c r="F14" i="3"/>
  <c r="I14" i="3" s="1"/>
  <c r="J14" i="3" s="1"/>
  <c r="G13" i="3"/>
  <c r="F13" i="3"/>
  <c r="I13" i="3" s="1"/>
  <c r="J13" i="3" s="1"/>
  <c r="G12" i="3"/>
  <c r="G20" i="3" s="1"/>
  <c r="F12" i="3"/>
  <c r="F20" i="3" s="1"/>
  <c r="I20" i="3" s="1"/>
  <c r="J20" i="3" s="1"/>
  <c r="G11" i="3"/>
  <c r="F11" i="3"/>
  <c r="I11" i="3" s="1"/>
  <c r="J11" i="3" s="1"/>
  <c r="I21" i="3" l="1"/>
  <c r="J21" i="3" s="1"/>
  <c r="I45" i="3"/>
  <c r="J45" i="3" s="1"/>
  <c r="H57" i="3"/>
  <c r="G57" i="3"/>
  <c r="I26" i="3"/>
  <c r="J26" i="3" s="1"/>
  <c r="I31" i="3"/>
  <c r="J31" i="3" s="1"/>
  <c r="I12" i="3"/>
  <c r="J12" i="3" s="1"/>
  <c r="I56" i="3"/>
  <c r="J56" i="3" s="1"/>
  <c r="I57" i="3" l="1"/>
  <c r="J57" i="3" s="1"/>
  <c r="J29" i="6" l="1"/>
  <c r="I29" i="6"/>
  <c r="J28" i="6"/>
  <c r="I28" i="6"/>
  <c r="J27" i="6"/>
  <c r="I27" i="6"/>
  <c r="J26" i="6"/>
  <c r="I26" i="6"/>
  <c r="J25" i="6"/>
  <c r="I25" i="6"/>
  <c r="J24" i="6"/>
  <c r="I24" i="6"/>
  <c r="J23" i="6"/>
  <c r="I23" i="6"/>
  <c r="J22" i="6"/>
  <c r="I22" i="6"/>
  <c r="J21" i="6"/>
  <c r="I21" i="6"/>
  <c r="J20" i="6"/>
  <c r="I20" i="6"/>
  <c r="J19" i="6"/>
  <c r="I19" i="6"/>
  <c r="J18" i="6"/>
  <c r="I18" i="6"/>
  <c r="H17" i="6"/>
  <c r="G17" i="6"/>
  <c r="F17" i="6"/>
  <c r="J16" i="6"/>
  <c r="I16" i="6"/>
  <c r="H15" i="6"/>
  <c r="J15" i="6" s="1"/>
  <c r="G15" i="6"/>
  <c r="G30" i="6" s="1"/>
  <c r="F15" i="6"/>
  <c r="J14" i="6"/>
  <c r="I14" i="6"/>
  <c r="H13" i="6"/>
  <c r="I13" i="6" s="1"/>
  <c r="G13" i="6"/>
  <c r="F13" i="6"/>
  <c r="F30" i="6" s="1"/>
  <c r="J12" i="6"/>
  <c r="I12" i="6"/>
  <c r="J11" i="6"/>
  <c r="I11" i="6"/>
  <c r="J10" i="6"/>
  <c r="I10" i="6"/>
  <c r="I9" i="6"/>
  <c r="H9" i="6"/>
  <c r="J9" i="6" s="1"/>
  <c r="J8" i="6"/>
  <c r="I8" i="6"/>
  <c r="J17" i="6" l="1"/>
  <c r="I17" i="6"/>
  <c r="I30" i="6" s="1"/>
  <c r="H30" i="6"/>
  <c r="J30" i="6" s="1"/>
  <c r="I15" i="6"/>
  <c r="J13" i="6"/>
  <c r="H66" i="1" l="1"/>
  <c r="G66" i="1"/>
  <c r="F66" i="1"/>
  <c r="I60" i="1"/>
  <c r="J58" i="1"/>
  <c r="I58" i="1"/>
  <c r="J56" i="1"/>
  <c r="I56" i="1"/>
  <c r="J54" i="1"/>
  <c r="I54" i="1"/>
  <c r="J52" i="1"/>
  <c r="I52" i="1"/>
  <c r="J50" i="1"/>
  <c r="I50" i="1"/>
  <c r="J48" i="1"/>
  <c r="I48" i="1"/>
  <c r="I46" i="1"/>
  <c r="J44" i="1"/>
  <c r="I44" i="1"/>
  <c r="J42" i="1"/>
  <c r="I42" i="1"/>
  <c r="J40" i="1"/>
  <c r="I40" i="1"/>
  <c r="I38" i="1"/>
  <c r="G35" i="1"/>
  <c r="G67" i="1" s="1"/>
  <c r="F35" i="1"/>
  <c r="F67" i="1" s="1"/>
  <c r="H34" i="1"/>
  <c r="I34" i="1" s="1"/>
  <c r="H32" i="1"/>
  <c r="J32" i="1" s="1"/>
  <c r="H30" i="1"/>
  <c r="J30" i="1" s="1"/>
  <c r="H27" i="1"/>
  <c r="J27" i="1" s="1"/>
  <c r="H24" i="1"/>
  <c r="I24" i="1" s="1"/>
  <c r="H77" i="1"/>
  <c r="G77" i="1"/>
  <c r="F77" i="1"/>
  <c r="J76" i="1"/>
  <c r="I76" i="1"/>
  <c r="J74" i="1"/>
  <c r="I74" i="1"/>
  <c r="J71" i="1"/>
  <c r="I71" i="1"/>
  <c r="I77" i="1" s="1"/>
  <c r="H19" i="1"/>
  <c r="G19" i="1"/>
  <c r="F19" i="1"/>
  <c r="H18" i="1"/>
  <c r="G18" i="1"/>
  <c r="F18" i="1"/>
  <c r="H17" i="1"/>
  <c r="G17" i="1"/>
  <c r="F17" i="1"/>
  <c r="J16" i="1"/>
  <c r="I16" i="1"/>
  <c r="J13" i="1"/>
  <c r="I13" i="1"/>
  <c r="J10" i="1"/>
  <c r="I10" i="1"/>
  <c r="I19" i="1" l="1"/>
  <c r="J77" i="1"/>
  <c r="J19" i="1"/>
  <c r="J24" i="1"/>
  <c r="I32" i="1"/>
  <c r="J66" i="1"/>
  <c r="I66" i="1"/>
  <c r="I30" i="1"/>
  <c r="I27" i="1"/>
  <c r="H35" i="1"/>
  <c r="I35" i="1" l="1"/>
  <c r="I67" i="1" s="1"/>
  <c r="H67" i="1"/>
  <c r="J35" i="1"/>
  <c r="J67" i="1" s="1"/>
</calcChain>
</file>

<file path=xl/sharedStrings.xml><?xml version="1.0" encoding="utf-8"?>
<sst xmlns="http://schemas.openxmlformats.org/spreadsheetml/2006/main" count="638" uniqueCount="265">
  <si>
    <t>тыс. рублей</t>
  </si>
  <si>
    <t>№ п/п</t>
  </si>
  <si>
    <t xml:space="preserve">Наименование  </t>
  </si>
  <si>
    <t>Коды</t>
  </si>
  <si>
    <t>Наименование показателя</t>
  </si>
  <si>
    <t>Единица измерения</t>
  </si>
  <si>
    <t>План первоначальный</t>
  </si>
  <si>
    <t>Исполнено за отчетный финансовый год</t>
  </si>
  <si>
    <t>Отклонение фактического исполнения от первоначального плана</t>
  </si>
  <si>
    <t xml:space="preserve">Причины отклонений 5% и более </t>
  </si>
  <si>
    <t>тыс. руб.</t>
  </si>
  <si>
    <t>процент</t>
  </si>
  <si>
    <t>1.1.</t>
  </si>
  <si>
    <t>Муниципальная программа "Развитие потенциала молодежи города Благовещенска"</t>
  </si>
  <si>
    <t>Организация мероприятий, направленных на профилактику асоциального и деструктивного поведения подростков и молодежи, поддержка детей и молодежи, находящейся в социально-опасном положении</t>
  </si>
  <si>
    <t>количество мероприятий</t>
  </si>
  <si>
    <t>х</t>
  </si>
  <si>
    <t>количество молодых людей</t>
  </si>
  <si>
    <t>человек</t>
  </si>
  <si>
    <t>Объем субсидий на финансовое обеспечение оказания соответствующей муниципальной услуги (выполнения работы)</t>
  </si>
  <si>
    <t>1.2.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</si>
  <si>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</si>
  <si>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1.3.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</si>
  <si>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</si>
  <si>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>Итого по программе</t>
  </si>
  <si>
    <t>МУ "ИА "Город"</t>
  </si>
  <si>
    <t>3.1.</t>
  </si>
  <si>
    <t>производство и распространение телепрограмм</t>
  </si>
  <si>
    <t>09.020.1.001.000.000.00.00.4.1.00</t>
  </si>
  <si>
    <t>Количество телепередач</t>
  </si>
  <si>
    <t>час</t>
  </si>
  <si>
    <t>002-1201-1000210590-621</t>
  </si>
  <si>
    <t>3.2.</t>
  </si>
  <si>
    <t>осуществление издательской деятельности</t>
  </si>
  <si>
    <t>09.074.1.003.000.000.01.00.6.1.00</t>
  </si>
  <si>
    <t>Объем печатной продукции</t>
  </si>
  <si>
    <t>см2</t>
  </si>
  <si>
    <t>Объем тиража</t>
  </si>
  <si>
    <t>шт.</t>
  </si>
  <si>
    <t>3.3.</t>
  </si>
  <si>
    <t xml:space="preserve">освещение деятельности органов местного самоуправления </t>
  </si>
  <si>
    <t>09.003.1.000.000.0000.00.006101</t>
  </si>
  <si>
    <t>Объем электронной информации</t>
  </si>
  <si>
    <t>Гбайт</t>
  </si>
  <si>
    <t>Муниципальная программа "Развитие физической культуры и спорта в городе Благовещенске"</t>
  </si>
  <si>
    <t>МУ СОК "Юность"</t>
  </si>
  <si>
    <t>обеспечение доступа к объектам спорта</t>
  </si>
  <si>
    <t>931000.Р.32.1.03810001000</t>
  </si>
  <si>
    <t>Число посетителей спортивных объектов в год</t>
  </si>
  <si>
    <t>Количество физкультурно-оздоровительных и спортивных мероприятий</t>
  </si>
  <si>
    <t>единица</t>
  </si>
  <si>
    <t>002-1101-0600110590-621</t>
  </si>
  <si>
    <t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(за исключением тестирования выполнения     нормативов испытаний комплекса ГТО)</t>
  </si>
  <si>
    <t>931000.Р.32.1.02610001000</t>
  </si>
  <si>
    <t>Количество участников</t>
  </si>
  <si>
    <t>Количество физкультурных и спортивных мероприятий</t>
  </si>
  <si>
    <t>Объем субсидий на финансовое обеспечение оказания соответствующей суниципальной услуги (выполнения работы)</t>
  </si>
  <si>
    <t>тыс.руб.</t>
  </si>
  <si>
    <t xml:space="preserve">Проведение тестирования выполнения нормативов испытаний (тестов) комплекса «Готов к труду и обороне» (ГТО)
</t>
  </si>
  <si>
    <t>931900.Р.32.1.04410002000</t>
  </si>
  <si>
    <t>Количество участников тестирования</t>
  </si>
  <si>
    <t xml:space="preserve">Количество испытаний 
(тестов)
</t>
  </si>
  <si>
    <t>Организация и проведение спортивно-оздоровительной работы по развитию физической культуры и спорта среди инвалидов. Лиц с ограниченными возможностями</t>
  </si>
  <si>
    <t>931900.Р.32.1.01160001000</t>
  </si>
  <si>
    <t>Количество лиц, привлеченных к  физкультурно-оздоровительным мероприятиям</t>
  </si>
  <si>
    <t>Человек</t>
  </si>
  <si>
    <t>Проведение занятий физкультурно-спортивной направленности по месту проживания граждан</t>
  </si>
  <si>
    <t>931900.Р.32.1.01010001000</t>
  </si>
  <si>
    <t>Количество занятий</t>
  </si>
  <si>
    <t>Итого по учреждению</t>
  </si>
  <si>
    <t>МАУ "СШЦБИ"</t>
  </si>
  <si>
    <t>Число лиц прошедших спортивную подготовку на этапах спортивной подготовки</t>
  </si>
  <si>
    <t>002-1101-0600110595-621</t>
  </si>
  <si>
    <t>Тыс.руб.</t>
  </si>
  <si>
    <t>Внесение изменений в муниципальное задание</t>
  </si>
  <si>
    <t xml:space="preserve">     </t>
  </si>
  <si>
    <t>Реализация основных общеобразовательных программ дошкольного образования</t>
  </si>
  <si>
    <t>801011О.99.0.БВ24ДМ62000; 801011О.99.0.БВ24ДН82000; 801011О.99.0.БВ24БС42000; 801011О.99.0.БВ24БТ62000</t>
  </si>
  <si>
    <t>Число обучающихся</t>
  </si>
  <si>
    <t>Присмотр и уход</t>
  </si>
  <si>
    <t>853211О.99.0.БВ19АБ88000; 853211О.99.0.БВ19АА23000</t>
  </si>
  <si>
    <t>Число детей</t>
  </si>
  <si>
    <t>801012О.99.0.БА81АЭ92001; 801012О.99.0.БА81АА00001; 801012О.99.0.БА81АЮ00001.</t>
  </si>
  <si>
    <t>1.4.</t>
  </si>
  <si>
    <t>802111О.99.0.БА96АА00001; 802111О.99.0.БА96АЮ58001;  802111О.99.0.БА96АЮ66001.</t>
  </si>
  <si>
    <t>1.5.</t>
  </si>
  <si>
    <t>802112О.99.0.ББ11АЮ58001; 802112О.99.0.ББ11АЮ66001.</t>
  </si>
  <si>
    <t>1.6.</t>
  </si>
  <si>
    <t>Реализация дополнительных общеразвивающих программ</t>
  </si>
  <si>
    <t xml:space="preserve">Количество человеко-часов </t>
  </si>
  <si>
    <t>человеко-час</t>
  </si>
  <si>
    <t>1.7.</t>
  </si>
  <si>
    <t>1.8.</t>
  </si>
  <si>
    <t>Реализация дополнительных предпрофессиональных программ в области искусств</t>
  </si>
  <si>
    <t>1.9.</t>
  </si>
  <si>
    <t>Методическое обеспечение образовательной деятельности</t>
  </si>
  <si>
    <t>Количество отчетов, составленных по результатам работы</t>
  </si>
  <si>
    <t>штука</t>
  </si>
  <si>
    <t>Количество разработанных документов</t>
  </si>
  <si>
    <t>Количество проведенных консультаций</t>
  </si>
  <si>
    <t>Психолого-медико-педагогическое обследование детей</t>
  </si>
  <si>
    <t xml:space="preserve">853212О.99.0.БВ20АА00001;  880900О.99.0БА84АА00000;   880900О.99.0БА98АА00000;   880900О.99.0ББ13АА00000 </t>
  </si>
  <si>
    <t>Муниципальная программа "Развитие и сохранение культуры в городе Благовещенске"</t>
  </si>
  <si>
    <t>Бюджетные УДО</t>
  </si>
  <si>
    <t>Реестровый номер  8042000.99.0.ББ52АЕ76000</t>
  </si>
  <si>
    <t xml:space="preserve">Показатель характеризующий объем муниципальной услуги - число человеко-часов </t>
  </si>
  <si>
    <t>количество человеко-часов</t>
  </si>
  <si>
    <t>Источник финансирования - городской бюджет,  КБК 008 0703 05 2 01 10590 611</t>
  </si>
  <si>
    <t xml:space="preserve">Объем субсидий на финансовое обеспечение оказания муниципальной услуги </t>
  </si>
  <si>
    <t xml:space="preserve">Реестровый номер           8021120.99.0.ББ55АЕ52000     8021120.99.0.ББ55АД40000   8021120.99.0.ББ55АБ60000    8021120.99.0.ББ55АВ16000   8021120.99.0.ББ55АБ04000    8021120.99.0.ББ55АА48000   8021120.99.0.ББ55АГ28000    8021120.99.0.ББ55АГ84000    8021120.99.0.ББ55АЖ08000   8021120.99.0.ББ55АД96000   </t>
  </si>
  <si>
    <t>Показатель характеризующий объем муниципальной услуги - число обучающихся</t>
  </si>
  <si>
    <t>Автономные УДО</t>
  </si>
  <si>
    <t>Источник финансирования - городской бюджет,  КБК 008 0703 05 2 01 10590 621</t>
  </si>
  <si>
    <t xml:space="preserve">Реестровый номер                8021120.99.0.ББ55АЖ08000        </t>
  </si>
  <si>
    <t>Итого КБК 008 0703 05 2 01 10590 611</t>
  </si>
  <si>
    <t>Итого КБК 008 0703 05 2 01 10590 621</t>
  </si>
  <si>
    <t>Подпрограмма "Библиотечное обслуживание"</t>
  </si>
  <si>
    <t xml:space="preserve">Показатель характеризующий объем муниципальной услуги: количество посещений в стационарных условиях               
</t>
  </si>
  <si>
    <t>единиц</t>
  </si>
  <si>
    <t>Источник финансирования - городской бюджет,  КБК 008 0801 05 3 01 10590 611</t>
  </si>
  <si>
    <t>Объем субсидий на финансовое обеспечение оказания муниципальной услуги</t>
  </si>
  <si>
    <t xml:space="preserve">Формирование, учет, изучение, обеспечение сохранения и безопасности фондов библиотеки, включая оцифровку фондов
</t>
  </si>
  <si>
    <t xml:space="preserve">Реестровый номер 910111.П.32.1.01310003000    
</t>
  </si>
  <si>
    <t xml:space="preserve">Показатель характеризующий объем муниципальной работы -  количество документов              
</t>
  </si>
  <si>
    <t>Объем субсидий на финансовое обеспечение оказания муниципальной работы</t>
  </si>
  <si>
    <t>Библиографическая обработка документов и создание каталогов</t>
  </si>
  <si>
    <t>Реестровый номер 
910111.Р.32.1.00110002000</t>
  </si>
  <si>
    <t>Итого КБК 008 0801 05 3 01 10590 611</t>
  </si>
  <si>
    <t>Подпрограмма "Народное творчество и культурно-досуговая деятельность"</t>
  </si>
  <si>
    <t>Организация и проведение культурно-массовых мероприятий (ОКЦ)</t>
  </si>
  <si>
    <t xml:space="preserve">Показатель характеризующий объем муниципальной работы: Количество проведенных мероприятий             
</t>
  </si>
  <si>
    <t>Источник финансирования - городской бюджет,  КБК 008 0801 05 4 01 10590 621</t>
  </si>
  <si>
    <t>Организация деятельности клубных формирований и формирований самодеятельного народного творчества (ОКЦ)</t>
  </si>
  <si>
    <t xml:space="preserve">Показатель характеризующий объем муниципальной работы -  количество клубных формирований              
</t>
  </si>
  <si>
    <t>Организация и проведение культурно-массовых мероприятий (ГДК)</t>
  </si>
  <si>
    <t xml:space="preserve">Показатель характеризующий объем муниципальной работы -  количество проведенных мероприятий                       
</t>
  </si>
  <si>
    <t>Источник финансирования - городской бюджет,  КБК 008 0801 05 4 01 10590 611</t>
  </si>
  <si>
    <t>Организация деятельности клубных формирований и формирований самодеятельного народного творчества (ГДК)</t>
  </si>
  <si>
    <t>Обеспечение сохранения и использования объектов культурного наследия (ГДК)</t>
  </si>
  <si>
    <t>Показатель характеризующий объем муниципальной работы - количество объектов культурного наследия</t>
  </si>
  <si>
    <t>Итого КБК 008 0801 05 4 01 10590 611</t>
  </si>
  <si>
    <t>Итого КБК 008 0801 05 4 01 10590 621</t>
  </si>
  <si>
    <t>Ведение бухгалтерского учета бюджетными учреждениями, формирование регистров бухгалтерского учета</t>
  </si>
  <si>
    <t xml:space="preserve">Реестровый номер 13.001.1.034.137.0
01.01.00.8.1.00; 13.001.1.034.137.
001.02.00.7.1.00
</t>
  </si>
  <si>
    <t xml:space="preserve">Показатель характеризующий объем  муниципальной работы -  количество отчетов: количество отчетов, подлежащих консолидации,  на бумажных и электронных носителях информации (745*2)     
</t>
  </si>
  <si>
    <t>количество отчетов, подлежащих своду на бумажных и электронных носителях информации (745*2)</t>
  </si>
  <si>
    <t>Источник финансирования - городской бюджет,  КБК 008 0801 05 5 01 10590 611</t>
  </si>
  <si>
    <t>Формирование финансовой (бухгалтерской) отчетности бюджетных и автономных учреждений</t>
  </si>
  <si>
    <t>Реестровый номер 
13.002.1.034.137.001.01.00.7.1.00
13.002.1.034.137.001.02.00.6.1.00</t>
  </si>
  <si>
    <t xml:space="preserve">Показатель характеризующий объем  муниципальной работы -  количество отчетов: количество отчетов, подлежащих консолидации,  на бумажных и электронных носителях информации (177*2)     
</t>
  </si>
  <si>
    <t>количество отчетов, подлежащих своду на бумажных и электронных носителях информации (177*2)</t>
  </si>
  <si>
    <t>Содержание (эксплуатация) имущества, находящегося в государственной (муниципальной) собственности</t>
  </si>
  <si>
    <t>Реестровый номер 
28.060.1.001.000.000.01.00.4.1.00</t>
  </si>
  <si>
    <t>Эксплуатируемая площадь, в том числе зданий прилегающей территории</t>
  </si>
  <si>
    <t>тыс.кв.км</t>
  </si>
  <si>
    <t>Итого КБК 008 0801 05 5 01 10590 611</t>
  </si>
  <si>
    <t>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отчетный 2023 финансовый год</t>
  </si>
  <si>
    <t>10.043.1.000.000.000.00.00.6.1.03</t>
  </si>
  <si>
    <t>002-0707-0700210590-621</t>
  </si>
  <si>
    <t>10.049.1.000.000.000.00.00.0.1.03</t>
  </si>
  <si>
    <t>Увеличение муниципального задания. Доведение финансирования до объема нормативных затрат</t>
  </si>
  <si>
    <t>10.051.1.000.000.000.00.00.5.1.03</t>
  </si>
  <si>
    <t>Восстановление секвестированных расходов</t>
  </si>
  <si>
    <t>Сокращение прочих расходов</t>
  </si>
  <si>
    <t>Восстановление секвестированных расходов. Изменение размера нормативных затрат.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</si>
  <si>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ушу</t>
    </r>
    <r>
      <rPr>
        <sz val="10"/>
        <color theme="1"/>
        <rFont val="Times New Roman"/>
        <family val="1"/>
        <charset val="204"/>
      </rPr>
      <t>, этап начальной подготовки</t>
    </r>
  </si>
  <si>
    <t>854100О.99.0.БО53АГ56001</t>
  </si>
  <si>
    <t>002-1103-0600110595-621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</si>
  <si>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ушу</t>
    </r>
    <r>
      <rPr>
        <sz val="10"/>
        <color theme="1"/>
        <rFont val="Times New Roman"/>
        <family val="1"/>
        <charset val="204"/>
      </rPr>
      <t xml:space="preserve">, учебно-тренировочный этап                                                                                                                                                                                                                                                                                                                                                                                                                                                                                                                           (этап спортивной специализации) </t>
    </r>
  </si>
  <si>
    <t>854100О.99.0.БО53АГ57001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</si>
  <si>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ушу</t>
    </r>
    <r>
      <rPr>
        <sz val="10"/>
        <color theme="1"/>
        <rFont val="Times New Roman"/>
        <family val="1"/>
        <charset val="204"/>
      </rPr>
      <t>, этап совершенствования спортивного мастерства</t>
    </r>
  </si>
  <si>
    <t>854100О.99.0.БО53АГ58001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</si>
  <si>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ушу</t>
    </r>
    <r>
      <rPr>
        <sz val="10"/>
        <color theme="1"/>
        <rFont val="Times New Roman"/>
        <family val="1"/>
        <charset val="204"/>
      </rPr>
      <t>, этап высшего спортивного мастерства</t>
    </r>
  </si>
  <si>
    <t>854100О.99.0.БО53АГ59001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</si>
  <si>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рукопашный бой,</t>
    </r>
    <r>
      <rPr>
        <sz val="10"/>
        <color theme="1"/>
        <rFont val="Times New Roman"/>
        <family val="1"/>
        <charset val="204"/>
      </rPr>
      <t xml:space="preserve"> этап начальной подготовки</t>
    </r>
  </si>
  <si>
    <t>854100О.99.0.БО53АВ40001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</si>
  <si>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рукопашный бой,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учебно-тренировочный этап                                                                                                                                                                                                                                                                                                                                                                                                                                                                                                                           (этап спортивной специализации) </t>
    </r>
  </si>
  <si>
    <t>854100О.99.0.БО53АВ41001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</si>
  <si>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рукопашный бой</t>
    </r>
    <r>
      <rPr>
        <sz val="10"/>
        <color theme="1"/>
        <rFont val="Times New Roman"/>
        <family val="1"/>
        <charset val="204"/>
      </rPr>
      <t>, этап совершенствования спортивного мастерства</t>
    </r>
  </si>
  <si>
    <t>854100О.99.0.БО53АВ42001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</si>
  <si>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всестилевое каратэ</t>
    </r>
    <r>
      <rPr>
        <sz val="10"/>
        <color theme="1"/>
        <rFont val="Times New Roman"/>
        <family val="1"/>
        <charset val="204"/>
      </rPr>
      <t>, этап начальной подготовки</t>
    </r>
  </si>
  <si>
    <t>854100О.99.0.БО53АА84001</t>
  </si>
  <si>
    <r>
      <t xml:space="preserve">Спортивная подготовка по неолимпийским видам спорта: </t>
    </r>
    <r>
      <rPr>
        <b/>
        <sz val="10"/>
        <color theme="1"/>
        <rFont val="Times New Roman"/>
        <family val="1"/>
        <charset val="204"/>
      </rPr>
      <t>всестилевое каратэ</t>
    </r>
    <r>
      <rPr>
        <sz val="10"/>
        <color theme="1"/>
        <rFont val="Times New Roman"/>
        <family val="1"/>
        <charset val="204"/>
      </rPr>
      <t xml:space="preserve">, учебно-тренировочный этап                                                                                                                                                                                                                                                                                                                                                                                                                                                                                                                           (этап спортивной специализации) </t>
    </r>
  </si>
  <si>
    <t>854100О.99.0.БО53АА85001</t>
  </si>
  <si>
    <r>
      <t xml:space="preserve">Спортивная подготовка по олимпийским видам спорта: </t>
    </r>
    <r>
      <rPr>
        <b/>
        <sz val="10"/>
        <color theme="1"/>
        <rFont val="Times New Roman"/>
        <family val="1"/>
        <charset val="204"/>
      </rPr>
      <t>спортивная борьба</t>
    </r>
    <r>
      <rPr>
        <sz val="10"/>
        <color theme="1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начальной подготовки</t>
    </r>
  </si>
  <si>
    <t>854100О.99.0.БО52АВ04001</t>
  </si>
  <si>
    <r>
      <t xml:space="preserve">Спортивная подготовка по олимпийским видам спорта: </t>
    </r>
    <r>
      <rPr>
        <b/>
        <sz val="10"/>
        <color theme="1"/>
        <rFont val="Times New Roman"/>
        <family val="1"/>
        <charset val="204"/>
      </rPr>
      <t xml:space="preserve">спортивная борьба, </t>
    </r>
    <r>
      <rPr>
        <sz val="10"/>
        <color theme="1"/>
        <rFont val="Times New Roman"/>
        <family val="1"/>
        <charset val="204"/>
      </rPr>
      <t xml:space="preserve">учебно-тренировочный этап                                                                                                                                                                                                                                                                                                                                                                                                                                                                                                                           (этап спортивной специализации) </t>
    </r>
  </si>
  <si>
    <t>854100О.99.0.БО52АВ05001</t>
  </si>
  <si>
    <r>
      <t xml:space="preserve">Спортивная подготовка по олимпийским видам спорта: </t>
    </r>
    <r>
      <rPr>
        <b/>
        <sz val="10"/>
        <color theme="1"/>
        <rFont val="Times New Roman"/>
        <family val="1"/>
        <charset val="204"/>
      </rPr>
      <t>спортивная борьба</t>
    </r>
    <r>
      <rPr>
        <sz val="10"/>
        <color theme="1"/>
        <rFont val="Times New Roman"/>
        <family val="1"/>
        <charset val="204"/>
      </rPr>
      <t>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этап совершенствования спортивного мастерства</t>
    </r>
  </si>
  <si>
    <t>854100О.99.0.БО52АВ06001</t>
  </si>
  <si>
    <t>Обеспечение доступа к объектам спорта</t>
  </si>
  <si>
    <t>Показатель, характеризующий объем муниципальной работы</t>
  </si>
  <si>
    <t>не установлен</t>
  </si>
  <si>
    <t>Обеспечение участия лиц, проходящих спортивную подготовку, в спортивных соревнованиях (Всероссийские)</t>
  </si>
  <si>
    <t xml:space="preserve"> 931000.Р.32.1.03910005000</t>
  </si>
  <si>
    <t>Штука</t>
  </si>
  <si>
    <t>Администрация города Благовещенска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</si>
  <si>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</si>
  <si>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</si>
  <si>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</si>
  <si>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</si>
  <si>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</si>
  <si>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</si>
  <si>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</si>
  <si>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</si>
  <si>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</si>
  <si>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</si>
  <si>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</si>
  <si>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</si>
  <si>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</si>
  <si>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</si>
  <si>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</si>
  <si>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</si>
  <si>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</si>
  <si>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2.18.</t>
  </si>
  <si>
    <t>2.19.</t>
  </si>
  <si>
    <t>Уточненный план (по состоянию на 31 декабря 2023г.)</t>
  </si>
  <si>
    <t>Уточненный план (по состоянию на 31 декабря 2023 г.)</t>
  </si>
  <si>
    <t>Бюджетные средства                               0701  04 1 01 10590;                           0701 04 1 01 88500</t>
  </si>
  <si>
    <t>Бюджетные средства                               0701  04 1 01 10590</t>
  </si>
  <si>
    <t>Бюджетные средства                                      0702  04 1 01 10590;                         0702  04 1 01 88500</t>
  </si>
  <si>
    <t>804200О.99.0.ББ52АЖ48000; 804200О.99.0.ББ52АО20000; 804200О.99.0.ББ52АЕ04000; 804200О.99.0.ББ52АЕ28000;  804200О.99.0.ББ52АЕ52000; 804200О.99.0.ББ52АЕ56000; 804200О.99.0.ББ52АЖ00000; 804200О.99.0.ББ52АЖ24000; 804200О.99.0.ББ52АЕ05000; 804200О.99.0.ББ52АЖ25000; 804200О.99.0.ББ52АЕ77000; 804200О.99.0.ББ52АЕ29000; 804200О.99.0.ББ52АЕ53000; 801012О.99.0.ББ57АП64000; 801012О.99.0.ББ57АП6000; 801012О.99.0.ББ57АО92000; 801012О.99.0.ББ57АО68000</t>
  </si>
  <si>
    <t>Бюджетные средства                                   0703  04 1 01 10590;                             0703 04 1 01 10591;                               1103 04 1 01 10590,                               1103 04 1 01 10591</t>
  </si>
  <si>
    <t>Решениями городской Думы излишне запланированные средства на обеспечение функционирования системы персонифицированного финансирования дополнительного образования детей перераспределены на первоочередные расходы образовательным организациям</t>
  </si>
  <si>
    <t>Обеспечение участия лиц, проходящих спортивную подготовку, в спортивных соревнованиях</t>
  </si>
  <si>
    <t>55.006.1.004.000.000.00.00.2.1.00; 55.006.1.003.000.000.00.00.3.1.00; 55.006.1.002.000.000.00.00.4.1.00</t>
  </si>
  <si>
    <t>Количество мероприятий</t>
  </si>
  <si>
    <t>Бюджетные средства   0703  04 1 01 10590</t>
  </si>
  <si>
    <t>Реализация дополнительных образовательных программ спортивной подготовки по олимпийским видам спорта</t>
  </si>
  <si>
    <t>854100О.99.0.БО52АА88000; 854100О.99.0.БО52АА89000; 854100О.99.0.БО52АА90000; 854100О.99.0.БО52АА17000;  854100О.99.0.БО52АА48000; 854100О.99.0.БО52АА49000; 854100О.99.0.БО52АБ89000; 854100О.99.0.БО52АВ08000; 854100О.99.0.БО52АВ09000; 854100О.99.0.БО52АА68000; 854100О.99.0.БО52АА69000; 854100О.99.0.БО52АА40000; 854100О.99.0.БО52АА41000; 854100О.99.0.БО53АВ52000; 854100О.99.0.БО53АВ53000; 854100О.99.0.БО53АГ56000; 854100О.99.0.БО53АГ57000;  854100О.99.0.БО52АА52000; 854100О.99.0.БО52АА53000; 854100О.99.0.БО52АА08000; 854100О.99.0.БО52АА09000; 854100О.99.0.БО52АА72000; 854100О.99.0.БО52АА73000</t>
  </si>
  <si>
    <t>Число лиц, прошедших спортивную подготовку по этапах</t>
  </si>
  <si>
    <t>Бюджетные средства                           0703 04 1 01 10590                          1103  04 1 01 10590</t>
  </si>
  <si>
    <t xml:space="preserve"> 850000.P.32.1.00510001000</t>
  </si>
  <si>
    <t>Бюджетные средства                                 0709  04 3 01 10590</t>
  </si>
  <si>
    <t>По результатам проведенного  анализа уменьшены средства городского бюджета (экономия по фонду оплаты труда), сэкономленные средства перераспределены  на первоочередные расходы образовательных организаций</t>
  </si>
  <si>
    <t>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 2023 год</t>
  </si>
  <si>
    <r>
      <t xml:space="preserve">Реализация основных общеобразовательных программ </t>
    </r>
    <r>
      <rPr>
        <b/>
        <sz val="12"/>
        <color theme="1"/>
        <rFont val="Times New Roman"/>
        <family val="1"/>
        <charset val="204"/>
      </rPr>
      <t xml:space="preserve">начального </t>
    </r>
    <r>
      <rPr>
        <sz val="11"/>
        <color theme="1"/>
        <rFont val="Times New Roman"/>
        <family val="1"/>
        <charset val="204"/>
      </rPr>
      <t>общего образования</t>
    </r>
  </si>
  <si>
    <r>
      <t xml:space="preserve">Реализация основных общеобразовательных программ </t>
    </r>
    <r>
      <rPr>
        <b/>
        <sz val="12"/>
        <color theme="1"/>
        <rFont val="Times New Roman"/>
        <family val="1"/>
        <charset val="204"/>
      </rPr>
      <t>основного</t>
    </r>
    <r>
      <rPr>
        <sz val="11"/>
        <color theme="1"/>
        <rFont val="Times New Roman"/>
        <family val="1"/>
        <charset val="204"/>
      </rPr>
      <t xml:space="preserve"> общего образования</t>
    </r>
  </si>
  <si>
    <r>
      <t>Реализация основных общеобразовательных программ</t>
    </r>
    <r>
      <rPr>
        <b/>
        <sz val="12"/>
        <color theme="1"/>
        <rFont val="Times New Roman"/>
        <family val="1"/>
        <charset val="204"/>
      </rPr>
      <t xml:space="preserve"> среднего</t>
    </r>
    <r>
      <rPr>
        <sz val="11"/>
        <color theme="1"/>
        <rFont val="Times New Roman"/>
        <family val="1"/>
        <charset val="204"/>
      </rPr>
      <t xml:space="preserve"> общего образования</t>
    </r>
  </si>
  <si>
    <t>Подпрограмма 2 "Дополнительное образование детей в сфере культуры"</t>
  </si>
  <si>
    <t>Количество посещений удаленно через сеть Интернет</t>
  </si>
  <si>
    <t xml:space="preserve">Количество посещений вне стационара    
</t>
  </si>
  <si>
    <t>Выделены дополнительные ассигнования Решением Думы, на восстановление секвестированных расходов</t>
  </si>
  <si>
    <t>Автономное МУ</t>
  </si>
  <si>
    <t>Бюджетное МУ</t>
  </si>
  <si>
    <t>Подпрограмма 5 "Обеспечение реализации муниципальной программы «Развитие и сохранение культуры в городе Благовещенске» и прочие расходы в сфере культуры"</t>
  </si>
  <si>
    <t>Сведения о выполнении муниципальными бюджетными и автономными учреждениями города Благовещенска муниципальных заданий на оказание муниципальных услуг (выполнение работ), а также об объемах субсидий на финансовое обеспечение выполнения муниципальных заданий за 2023 год</t>
  </si>
  <si>
    <r>
      <rPr>
        <sz val="10"/>
        <rFont val="Times New Roman"/>
        <family val="2"/>
        <charset val="204"/>
      </rPr>
      <t xml:space="preserve">Реестровый номер 
9101000.99.0.ББ83АА00000
9101000.99.0.ББ83АА01000
9101000.99.0.ББ83АА02000
</t>
    </r>
    <r>
      <rPr>
        <sz val="10"/>
        <color rgb="FFFF0000"/>
        <rFont val="Times New Roman"/>
        <family val="2"/>
        <charset val="204"/>
      </rPr>
      <t xml:space="preserve">
</t>
    </r>
  </si>
  <si>
    <r>
      <rPr>
        <sz val="10"/>
        <rFont val="Times New Roman"/>
        <family val="2"/>
        <charset val="204"/>
      </rPr>
      <t xml:space="preserve">Реестровый номер </t>
    </r>
    <r>
      <rPr>
        <sz val="10"/>
        <color rgb="FFFF0000"/>
        <rFont val="Times New Roman"/>
        <family val="2"/>
        <charset val="204"/>
      </rPr>
      <t xml:space="preserve">
</t>
    </r>
    <r>
      <rPr>
        <sz val="10"/>
        <rFont val="Times New Roman"/>
        <family val="2"/>
        <charset val="204"/>
      </rPr>
      <t>900410.P.32.1.04910012000
900410.P.32.1.04910010000
900400.P.32.1.00000010000</t>
    </r>
  </si>
  <si>
    <r>
      <rPr>
        <sz val="10"/>
        <rFont val="Times New Roman"/>
        <family val="2"/>
        <charset val="204"/>
      </rPr>
      <t>Реестровый номер 
900410.P.32.1.02510001000</t>
    </r>
    <r>
      <rPr>
        <sz val="10"/>
        <color rgb="FFFF0000"/>
        <rFont val="Times New Roman"/>
        <family val="2"/>
        <charset val="204"/>
      </rPr>
      <t xml:space="preserve">
</t>
    </r>
  </si>
  <si>
    <r>
      <rPr>
        <sz val="10"/>
        <rFont val="Times New Roman"/>
        <family val="2"/>
        <charset val="204"/>
      </rPr>
      <t xml:space="preserve">Реестровый номер 
900400.P.32.1.00000010000
900410.P.32.1.04910012000
900400.P.32.1.04910001000
900410.P.32.1.04910009000
900410.P.32.1.04910010000  </t>
    </r>
    <r>
      <rPr>
        <sz val="10"/>
        <color rgb="FFFF0000"/>
        <rFont val="Times New Roman"/>
        <family val="2"/>
        <charset val="204"/>
      </rPr>
      <t xml:space="preserve">
</t>
    </r>
  </si>
  <si>
    <r>
      <rPr>
        <sz val="10"/>
        <rFont val="Times New Roman"/>
        <family val="2"/>
        <charset val="204"/>
      </rPr>
      <t xml:space="preserve">Реестровый номер </t>
    </r>
    <r>
      <rPr>
        <sz val="10"/>
        <color rgb="FFFF0000"/>
        <rFont val="Times New Roman"/>
        <family val="2"/>
        <charset val="204"/>
      </rPr>
      <t xml:space="preserve">
</t>
    </r>
    <r>
      <rPr>
        <sz val="10"/>
        <rFont val="Times New Roman"/>
        <family val="2"/>
        <charset val="204"/>
      </rPr>
      <t>900410.P.32.1.02510001000</t>
    </r>
    <r>
      <rPr>
        <sz val="10"/>
        <color rgb="FFFF0000"/>
        <rFont val="Times New Roman"/>
        <family val="2"/>
        <charset val="204"/>
      </rPr>
      <t xml:space="preserve">
</t>
    </r>
  </si>
  <si>
    <r>
      <rPr>
        <sz val="10"/>
        <rFont val="Times New Roman"/>
        <family val="2"/>
        <charset val="204"/>
      </rPr>
      <t>Реестровый номер 
910300.P.32.1.04210001000</t>
    </r>
    <r>
      <rPr>
        <sz val="10"/>
        <color rgb="FFFF0000"/>
        <rFont val="Times New Roman"/>
        <family val="2"/>
        <charset val="204"/>
      </rPr>
      <t xml:space="preserve">
</t>
    </r>
  </si>
  <si>
    <t>1.</t>
  </si>
  <si>
    <t>2.</t>
  </si>
  <si>
    <t>3.</t>
  </si>
  <si>
    <t>Управление образования администрации города Благовещенска</t>
  </si>
  <si>
    <t>Управление культуры администрации города Благовещенска</t>
  </si>
  <si>
    <t>Уменьшены ассигнования и перераспределены на восстановление секвестированных текущих расходов внутри подпрограмм</t>
  </si>
  <si>
    <t>Библиотечное, библиографическое и информационное обслуживание пользователей библиотеки</t>
  </si>
  <si>
    <t>Муниципальная программа " Развитие образования города Благовещенска"</t>
  </si>
  <si>
    <t>Предусмотренные бюджетные ассигнования  из средств областного бюджета перераспределены на общеобразовательные организации.</t>
  </si>
  <si>
    <t>Выделены дополнительно  бюджетные ассигнования на  оплату труда, текущее содержание организаций</t>
  </si>
  <si>
    <t>Увеличение муниципального задания с связи с передачей здания в оперативное управление по договору безвозмездного пользования .Доведение финансирования до объема нормативных затрат</t>
  </si>
  <si>
    <t>Объем субсидий на финансовое обеспечение выполнения соответствующей муниципальной работы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</si>
</sst>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#,##0.0"/>
    <numFmt numFmtId="165" formatCode="_-* #,##0.00\ _₽_-;\-* #,##0.00\ _₽_-;_-* &quot;-&quot;??\ _₽_-;_-@_-"/>
    <numFmt numFmtId="166" formatCode="0.0"/>
    <numFmt numFmtId="167" formatCode="_-* #,##0.00_р_._-;\-* #,##0.00_р_._-;_-* &quot;-&quot;??_р_._-;_-@_-"/>
    <numFmt numFmtId="168" formatCode="_-* #,##0_р_._-;\-* #,##0_р_._-;_-* &quot;-&quot;??_р_._-;_-@_-"/>
    <numFmt numFmtId="169" formatCode="#,##0.00_ ;\-#,##0.00\ "/>
    <numFmt numFmtId="170" formatCode="#,##0.000000_ ;\-#,##0.000000\ "/>
    <numFmt numFmtId="171" formatCode="#,##0_р_."/>
    <numFmt numFmtId="172" formatCode="#,##0.0_р_."/>
    <numFmt numFmtId="173" formatCode="#,##0.00_р_."/>
  </numFmts>
  <fonts count="2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3.5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3.5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2"/>
      <charset val="204"/>
    </font>
    <font>
      <b/>
      <sz val="11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 tint="0.249977111117893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0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  <font>
      <sz val="10"/>
      <color rgb="FFFF0000"/>
      <name val="Times New Roman"/>
      <family val="2"/>
      <charset val="204"/>
    </font>
    <font>
      <sz val="10"/>
      <name val="Times New Roman"/>
      <family val="2"/>
      <charset val="204"/>
    </font>
    <font>
      <b/>
      <sz val="10"/>
      <color theme="1"/>
      <name val="Times New Roman"/>
      <family val="2"/>
      <charset val="204"/>
    </font>
    <font>
      <sz val="10"/>
      <color theme="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165" fontId="1" fillId="0" borderId="0" applyFont="0" applyFill="0" applyBorder="0" applyAlignment="0" applyProtection="0"/>
    <xf numFmtId="0" fontId="1" fillId="0" borderId="0"/>
    <xf numFmtId="0" fontId="4" fillId="0" borderId="0"/>
    <xf numFmtId="167" fontId="4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37">
    <xf numFmtId="0" fontId="0" fillId="0" borderId="0" xfId="0"/>
    <xf numFmtId="0" fontId="1" fillId="0" borderId="0" xfId="2" applyAlignment="1">
      <alignment horizontal="center" vertical="top"/>
    </xf>
    <xf numFmtId="0" fontId="1" fillId="0" borderId="0" xfId="2"/>
    <xf numFmtId="0" fontId="1" fillId="0" borderId="0" xfId="2" applyAlignment="1">
      <alignment horizontal="center" vertical="center"/>
    </xf>
    <xf numFmtId="0" fontId="0" fillId="0" borderId="0" xfId="2" applyFont="1" applyAlignment="1">
      <alignment horizontal="right"/>
    </xf>
    <xf numFmtId="0" fontId="2" fillId="0" borderId="0" xfId="2" applyFont="1" applyAlignment="1">
      <alignment horizontal="center" vertical="center" wrapText="1"/>
    </xf>
    <xf numFmtId="0" fontId="1" fillId="0" borderId="0" xfId="2" applyAlignment="1">
      <alignment horizontal="center" vertical="center" wrapText="1"/>
    </xf>
    <xf numFmtId="0" fontId="1" fillId="0" borderId="0" xfId="2" applyAlignment="1">
      <alignment vertical="top" wrapText="1"/>
    </xf>
    <xf numFmtId="0" fontId="11" fillId="0" borderId="7" xfId="2" applyFont="1" applyBorder="1" applyAlignment="1">
      <alignment vertical="top" wrapText="1"/>
    </xf>
    <xf numFmtId="0" fontId="1" fillId="0" borderId="3" xfId="2" applyBorder="1"/>
    <xf numFmtId="0" fontId="5" fillId="0" borderId="3" xfId="2" applyFont="1" applyBorder="1" applyAlignment="1">
      <alignment vertical="center" wrapText="1"/>
    </xf>
    <xf numFmtId="0" fontId="5" fillId="0" borderId="3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center" wrapText="1"/>
    </xf>
    <xf numFmtId="165" fontId="10" fillId="2" borderId="3" xfId="1" applyFont="1" applyFill="1" applyBorder="1" applyAlignment="1">
      <alignment vertical="center"/>
    </xf>
    <xf numFmtId="0" fontId="5" fillId="0" borderId="3" xfId="2" applyFont="1" applyBorder="1" applyAlignment="1">
      <alignment horizontal="center" vertical="center" wrapText="1"/>
    </xf>
    <xf numFmtId="165" fontId="10" fillId="2" borderId="2" xfId="1" applyFont="1" applyFill="1" applyBorder="1" applyAlignment="1">
      <alignment vertical="center"/>
    </xf>
    <xf numFmtId="0" fontId="11" fillId="0" borderId="3" xfId="2" applyFont="1" applyBorder="1" applyAlignment="1">
      <alignment horizontal="center" vertical="center"/>
    </xf>
    <xf numFmtId="0" fontId="11" fillId="0" borderId="3" xfId="2" applyFont="1" applyBorder="1"/>
    <xf numFmtId="165" fontId="11" fillId="0" borderId="3" xfId="1" applyFont="1" applyBorder="1" applyAlignment="1">
      <alignment horizontal="center" vertical="center"/>
    </xf>
    <xf numFmtId="167" fontId="7" fillId="0" borderId="3" xfId="4" applyFont="1" applyFill="1" applyBorder="1" applyAlignment="1">
      <alignment horizontal="center" vertical="center"/>
    </xf>
    <xf numFmtId="165" fontId="7" fillId="0" borderId="3" xfId="1" applyFont="1" applyFill="1" applyBorder="1" applyAlignment="1">
      <alignment horizontal="center" vertical="center"/>
    </xf>
    <xf numFmtId="168" fontId="7" fillId="0" borderId="3" xfId="4" applyNumberFormat="1" applyFont="1" applyFill="1" applyBorder="1" applyAlignment="1">
      <alignment horizontal="center" vertical="center"/>
    </xf>
    <xf numFmtId="169" fontId="7" fillId="0" borderId="3" xfId="1" applyNumberFormat="1" applyFont="1" applyFill="1" applyBorder="1" applyAlignment="1">
      <alignment horizontal="center" vertical="center"/>
    </xf>
    <xf numFmtId="170" fontId="7" fillId="0" borderId="3" xfId="4" applyNumberFormat="1" applyFont="1" applyFill="1" applyBorder="1" applyAlignment="1">
      <alignment horizontal="center" vertical="center"/>
    </xf>
    <xf numFmtId="0" fontId="7" fillId="0" borderId="3" xfId="4" applyNumberFormat="1" applyFont="1" applyFill="1" applyBorder="1" applyAlignment="1">
      <alignment horizontal="center" vertical="center"/>
    </xf>
    <xf numFmtId="165" fontId="12" fillId="0" borderId="3" xfId="1" applyFont="1" applyBorder="1" applyAlignment="1">
      <alignment horizontal="center" vertical="center"/>
    </xf>
    <xf numFmtId="169" fontId="12" fillId="0" borderId="3" xfId="1" applyNumberFormat="1" applyFont="1" applyBorder="1" applyAlignment="1">
      <alignment horizontal="center" vertical="center"/>
    </xf>
    <xf numFmtId="0" fontId="5" fillId="0" borderId="6" xfId="2" applyFont="1" applyBorder="1" applyAlignment="1">
      <alignment horizontal="center" vertical="center" wrapText="1"/>
    </xf>
    <xf numFmtId="171" fontId="5" fillId="0" borderId="3" xfId="2" applyNumberFormat="1" applyFont="1" applyBorder="1" applyAlignment="1">
      <alignment horizontal="center" vertical="center" wrapText="1"/>
    </xf>
    <xf numFmtId="172" fontId="10" fillId="0" borderId="3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vertical="center" wrapText="1"/>
    </xf>
    <xf numFmtId="0" fontId="10" fillId="0" borderId="6" xfId="2" applyFont="1" applyBorder="1" applyAlignment="1">
      <alignment horizontal="center" vertical="center" wrapText="1"/>
    </xf>
    <xf numFmtId="171" fontId="10" fillId="0" borderId="3" xfId="2" applyNumberFormat="1" applyFont="1" applyBorder="1" applyAlignment="1">
      <alignment horizontal="center" vertical="center"/>
    </xf>
    <xf numFmtId="0" fontId="5" fillId="0" borderId="0" xfId="2" applyFont="1"/>
    <xf numFmtId="0" fontId="5" fillId="0" borderId="6" xfId="2" applyFont="1" applyBorder="1" applyAlignment="1">
      <alignment horizontal="center" vertical="center"/>
    </xf>
    <xf numFmtId="0" fontId="5" fillId="0" borderId="3" xfId="2" applyFont="1" applyBorder="1" applyAlignment="1">
      <alignment wrapText="1"/>
    </xf>
    <xf numFmtId="171" fontId="5" fillId="0" borderId="3" xfId="2" applyNumberFormat="1" applyFont="1" applyBorder="1" applyAlignment="1">
      <alignment horizontal="center" vertical="center"/>
    </xf>
    <xf numFmtId="0" fontId="5" fillId="0" borderId="3" xfId="2" applyFont="1" applyBorder="1" applyAlignment="1">
      <alignment vertical="top" wrapText="1"/>
    </xf>
    <xf numFmtId="165" fontId="5" fillId="0" borderId="3" xfId="1" applyFont="1" applyFill="1" applyBorder="1" applyAlignment="1">
      <alignment horizontal="center" vertical="center"/>
    </xf>
    <xf numFmtId="165" fontId="12" fillId="0" borderId="3" xfId="1" applyFont="1" applyBorder="1" applyAlignment="1">
      <alignment vertical="center"/>
    </xf>
    <xf numFmtId="0" fontId="10" fillId="0" borderId="3" xfId="2" applyFont="1" applyBorder="1" applyAlignment="1">
      <alignment wrapText="1"/>
    </xf>
    <xf numFmtId="4" fontId="10" fillId="0" borderId="3" xfId="2" applyNumberFormat="1" applyFont="1" applyBorder="1" applyAlignment="1">
      <alignment horizontal="center" vertical="center"/>
    </xf>
    <xf numFmtId="2" fontId="10" fillId="0" borderId="3" xfId="2" applyNumberFormat="1" applyFont="1" applyBorder="1" applyAlignment="1">
      <alignment horizontal="center" vertical="center"/>
    </xf>
    <xf numFmtId="0" fontId="10" fillId="0" borderId="3" xfId="2" applyFont="1" applyBorder="1" applyAlignment="1">
      <alignment horizontal="left" vertical="center" wrapText="1"/>
    </xf>
    <xf numFmtId="0" fontId="14" fillId="0" borderId="5" xfId="2" applyFont="1" applyBorder="1" applyAlignment="1">
      <alignment vertical="center"/>
    </xf>
    <xf numFmtId="0" fontId="14" fillId="0" borderId="3" xfId="2" applyFont="1" applyBorder="1" applyAlignment="1">
      <alignment vertical="center"/>
    </xf>
    <xf numFmtId="0" fontId="14" fillId="0" borderId="7" xfId="2" applyFont="1" applyBorder="1" applyAlignment="1">
      <alignment vertical="center"/>
    </xf>
    <xf numFmtId="4" fontId="14" fillId="0" borderId="3" xfId="2" applyNumberFormat="1" applyFont="1" applyBorder="1" applyAlignment="1">
      <alignment horizontal="center" vertical="center"/>
    </xf>
    <xf numFmtId="0" fontId="11" fillId="0" borderId="5" xfId="2" applyFont="1" applyBorder="1" applyAlignment="1">
      <alignment vertical="top"/>
    </xf>
    <xf numFmtId="165" fontId="11" fillId="0" borderId="3" xfId="2" applyNumberFormat="1" applyFont="1" applyBorder="1"/>
    <xf numFmtId="0" fontId="11" fillId="0" borderId="3" xfId="2" applyFont="1" applyBorder="1" applyAlignment="1">
      <alignment horizontal="center"/>
    </xf>
    <xf numFmtId="0" fontId="11" fillId="0" borderId="0" xfId="2" applyFont="1"/>
    <xf numFmtId="0" fontId="8" fillId="0" borderId="3" xfId="2" applyFont="1" applyBorder="1" applyAlignment="1">
      <alignment vertical="top" wrapText="1"/>
    </xf>
    <xf numFmtId="0" fontId="5" fillId="0" borderId="7" xfId="2" applyFont="1" applyBorder="1" applyAlignment="1">
      <alignment horizontal="center" vertical="center" wrapText="1"/>
    </xf>
    <xf numFmtId="0" fontId="1" fillId="0" borderId="2" xfId="2" applyBorder="1"/>
    <xf numFmtId="0" fontId="1" fillId="0" borderId="8" xfId="2" applyBorder="1"/>
    <xf numFmtId="0" fontId="2" fillId="0" borderId="0" xfId="2" applyFont="1" applyAlignment="1">
      <alignment horizontal="center" vertical="center" wrapText="1"/>
    </xf>
    <xf numFmtId="0" fontId="1" fillId="0" borderId="3" xfId="2" applyBorder="1" applyAlignment="1">
      <alignment horizontal="center" vertical="center"/>
    </xf>
    <xf numFmtId="0" fontId="8" fillId="0" borderId="3" xfId="2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2" fillId="0" borderId="0" xfId="2" applyFont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top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" fontId="21" fillId="2" borderId="3" xfId="2" applyNumberFormat="1" applyFont="1" applyFill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center" vertical="center"/>
    </xf>
    <xf numFmtId="0" fontId="21" fillId="2" borderId="3" xfId="2" applyFont="1" applyFill="1" applyBorder="1" applyAlignment="1">
      <alignment wrapText="1"/>
    </xf>
    <xf numFmtId="166" fontId="5" fillId="0" borderId="3" xfId="0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wrapText="1"/>
    </xf>
    <xf numFmtId="0" fontId="11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left" vertical="center" wrapText="1"/>
    </xf>
    <xf numFmtId="0" fontId="11" fillId="0" borderId="3" xfId="0" applyFont="1" applyBorder="1"/>
    <xf numFmtId="167" fontId="11" fillId="0" borderId="3" xfId="0" applyNumberFormat="1" applyFont="1" applyBorder="1" applyAlignment="1">
      <alignment horizontal="center" vertical="center"/>
    </xf>
    <xf numFmtId="2" fontId="11" fillId="0" borderId="3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top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 wrapText="1"/>
    </xf>
    <xf numFmtId="2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horizontal="center" vertical="center"/>
    </xf>
    <xf numFmtId="2" fontId="12" fillId="0" borderId="3" xfId="0" applyNumberFormat="1" applyFont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top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vertical="top" wrapText="1"/>
    </xf>
    <xf numFmtId="171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72" fontId="10" fillId="0" borderId="8" xfId="0" applyNumberFormat="1" applyFont="1" applyBorder="1" applyAlignment="1">
      <alignment horizontal="center" vertical="center"/>
    </xf>
    <xf numFmtId="2" fontId="13" fillId="0" borderId="3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172" fontId="5" fillId="0" borderId="3" xfId="0" applyNumberFormat="1" applyFont="1" applyBorder="1" applyAlignment="1">
      <alignment horizontal="center" vertical="center"/>
    </xf>
    <xf numFmtId="164" fontId="5" fillId="0" borderId="8" xfId="0" applyNumberFormat="1" applyFont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164" fontId="5" fillId="0" borderId="3" xfId="0" applyNumberFormat="1" applyFont="1" applyBorder="1" applyAlignment="1">
      <alignment horizontal="center" vertical="center"/>
    </xf>
    <xf numFmtId="171" fontId="5" fillId="0" borderId="3" xfId="0" applyNumberFormat="1" applyFont="1" applyBorder="1" applyAlignment="1">
      <alignment horizontal="center" vertical="center"/>
    </xf>
    <xf numFmtId="173" fontId="5" fillId="0" borderId="3" xfId="0" applyNumberFormat="1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top"/>
    </xf>
    <xf numFmtId="0" fontId="12" fillId="0" borderId="3" xfId="0" applyFont="1" applyBorder="1"/>
    <xf numFmtId="0" fontId="16" fillId="2" borderId="3" xfId="2" applyFont="1" applyFill="1" applyBorder="1" applyAlignment="1">
      <alignment horizontal="center" vertical="center"/>
    </xf>
    <xf numFmtId="0" fontId="10" fillId="0" borderId="0" xfId="0" applyFont="1" applyAlignment="1">
      <alignment vertical="center" wrapText="1"/>
    </xf>
    <xf numFmtId="4" fontId="16" fillId="2" borderId="3" xfId="2" applyNumberFormat="1" applyFont="1" applyFill="1" applyBorder="1" applyAlignment="1">
      <alignment horizontal="center" vertical="center"/>
    </xf>
    <xf numFmtId="0" fontId="10" fillId="0" borderId="0" xfId="0" applyFont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0" fontId="10" fillId="0" borderId="7" xfId="2" applyFont="1" applyBorder="1" applyAlignment="1">
      <alignment horizontal="center" vertical="center"/>
    </xf>
    <xf numFmtId="0" fontId="10" fillId="0" borderId="9" xfId="2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left" vertical="top" wrapText="1"/>
    </xf>
    <xf numFmtId="49" fontId="16" fillId="0" borderId="3" xfId="0" applyNumberFormat="1" applyFont="1" applyBorder="1" applyAlignment="1">
      <alignment horizontal="center" vertical="center" wrapText="1"/>
    </xf>
    <xf numFmtId="0" fontId="15" fillId="2" borderId="3" xfId="0" applyFont="1" applyFill="1" applyBorder="1" applyAlignment="1">
      <alignment vertical="top" wrapText="1"/>
    </xf>
    <xf numFmtId="0" fontId="17" fillId="0" borderId="3" xfId="0" applyFont="1" applyBorder="1" applyAlignment="1">
      <alignment horizontal="center" vertical="center" wrapText="1"/>
    </xf>
    <xf numFmtId="0" fontId="17" fillId="2" borderId="3" xfId="0" applyFont="1" applyFill="1" applyBorder="1" applyAlignment="1">
      <alignment horizontal="center" vertical="center" wrapText="1"/>
    </xf>
    <xf numFmtId="0" fontId="18" fillId="0" borderId="4" xfId="0" applyFont="1" applyBorder="1" applyAlignment="1">
      <alignment horizontal="left" vertical="center" wrapText="1"/>
    </xf>
    <xf numFmtId="0" fontId="2" fillId="0" borderId="3" xfId="0" applyFont="1" applyBorder="1"/>
    <xf numFmtId="0" fontId="2" fillId="0" borderId="3" xfId="0" applyFont="1" applyBorder="1" applyAlignment="1">
      <alignment horizontal="center" vertical="center"/>
    </xf>
    <xf numFmtId="164" fontId="2" fillId="0" borderId="3" xfId="0" applyNumberFormat="1" applyFont="1" applyBorder="1" applyAlignment="1">
      <alignment horizontal="center"/>
    </xf>
    <xf numFmtId="164" fontId="2" fillId="0" borderId="3" xfId="5" applyNumberFormat="1" applyFont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5" fillId="0" borderId="3" xfId="2" applyFont="1" applyBorder="1" applyAlignment="1">
      <alignment horizontal="center" vertical="top"/>
    </xf>
    <xf numFmtId="0" fontId="16" fillId="0" borderId="3" xfId="0" applyFont="1" applyBorder="1" applyAlignment="1">
      <alignment horizontal="center" vertical="center" wrapText="1"/>
    </xf>
    <xf numFmtId="3" fontId="5" fillId="2" borderId="3" xfId="0" applyNumberFormat="1" applyFont="1" applyFill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164" fontId="5" fillId="0" borderId="3" xfId="5" applyNumberFormat="1" applyFont="1" applyBorder="1" applyAlignment="1">
      <alignment horizontal="center" vertical="center"/>
    </xf>
    <xf numFmtId="0" fontId="5" fillId="0" borderId="3" xfId="0" applyFont="1" applyBorder="1" applyAlignment="1">
      <alignment vertical="center"/>
    </xf>
    <xf numFmtId="164" fontId="5" fillId="2" borderId="3" xfId="0" applyNumberFormat="1" applyFont="1" applyFill="1" applyBorder="1" applyAlignment="1">
      <alignment horizontal="center" vertical="center"/>
    </xf>
    <xf numFmtId="0" fontId="5" fillId="0" borderId="3" xfId="0" applyFont="1" applyBorder="1"/>
    <xf numFmtId="2" fontId="23" fillId="2" borderId="3" xfId="0" applyNumberFormat="1" applyFont="1" applyFill="1" applyBorder="1" applyAlignment="1">
      <alignment vertical="top" wrapText="1"/>
    </xf>
    <xf numFmtId="3" fontId="5" fillId="0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164" fontId="5" fillId="2" borderId="3" xfId="5" applyNumberFormat="1" applyFont="1" applyFill="1" applyBorder="1" applyAlignment="1">
      <alignment horizontal="center" vertical="center"/>
    </xf>
    <xf numFmtId="0" fontId="16" fillId="0" borderId="3" xfId="0" applyFont="1" applyBorder="1" applyAlignment="1">
      <alignment vertical="top" wrapText="1"/>
    </xf>
    <xf numFmtId="0" fontId="5" fillId="0" borderId="3" xfId="0" applyFont="1" applyBorder="1" applyAlignment="1">
      <alignment horizontal="center" vertical="top"/>
    </xf>
    <xf numFmtId="0" fontId="11" fillId="0" borderId="3" xfId="0" applyFont="1" applyBorder="1" applyAlignment="1">
      <alignment horizontal="center" vertical="center" wrapText="1"/>
    </xf>
    <xf numFmtId="0" fontId="22" fillId="0" borderId="3" xfId="2" applyFont="1" applyBorder="1" applyAlignment="1">
      <alignment vertical="top" wrapText="1"/>
    </xf>
    <xf numFmtId="0" fontId="16" fillId="0" borderId="3" xfId="2" applyFont="1" applyBorder="1" applyAlignment="1">
      <alignment vertical="top" wrapText="1"/>
    </xf>
    <xf numFmtId="0" fontId="22" fillId="0" borderId="7" xfId="2" applyFont="1" applyBorder="1" applyAlignment="1">
      <alignment vertical="top" wrapText="1"/>
    </xf>
    <xf numFmtId="165" fontId="22" fillId="0" borderId="3" xfId="2" applyNumberFormat="1" applyFont="1" applyBorder="1" applyAlignment="1">
      <alignment vertical="top" wrapText="1"/>
    </xf>
    <xf numFmtId="0" fontId="8" fillId="2" borderId="3" xfId="0" applyFont="1" applyFill="1" applyBorder="1" applyAlignment="1">
      <alignment horizontal="left" vertical="top" wrapText="1"/>
    </xf>
    <xf numFmtId="165" fontId="8" fillId="0" borderId="3" xfId="1" applyFont="1" applyFill="1" applyBorder="1" applyAlignment="1">
      <alignment horizontal="center" vertical="center"/>
    </xf>
    <xf numFmtId="165" fontId="8" fillId="0" borderId="3" xfId="1" applyFont="1" applyBorder="1" applyAlignment="1">
      <alignment horizontal="center" vertical="center"/>
    </xf>
    <xf numFmtId="0" fontId="8" fillId="0" borderId="3" xfId="2" applyFont="1" applyBorder="1"/>
    <xf numFmtId="165" fontId="22" fillId="0" borderId="3" xfId="1" applyFont="1" applyFill="1" applyBorder="1"/>
    <xf numFmtId="165" fontId="22" fillId="0" borderId="3" xfId="1" applyFont="1" applyBorder="1"/>
    <xf numFmtId="165" fontId="22" fillId="0" borderId="3" xfId="1" applyFont="1" applyBorder="1" applyAlignment="1">
      <alignment horizontal="center" vertical="center"/>
    </xf>
    <xf numFmtId="0" fontId="22" fillId="0" borderId="3" xfId="2" applyFont="1" applyBorder="1"/>
    <xf numFmtId="0" fontId="8" fillId="2" borderId="3" xfId="0" applyFont="1" applyFill="1" applyBorder="1" applyAlignment="1">
      <alignment horizontal="center" vertical="top" wrapText="1"/>
    </xf>
    <xf numFmtId="165" fontId="8" fillId="0" borderId="3" xfId="1" applyFont="1" applyFill="1" applyBorder="1" applyAlignment="1">
      <alignment vertical="center"/>
    </xf>
    <xf numFmtId="165" fontId="8" fillId="0" borderId="3" xfId="1" applyFont="1" applyBorder="1" applyAlignment="1">
      <alignment vertical="center"/>
    </xf>
    <xf numFmtId="165" fontId="16" fillId="0" borderId="3" xfId="1" applyFont="1" applyBorder="1" applyAlignment="1">
      <alignment horizontal="center" vertical="center"/>
    </xf>
    <xf numFmtId="0" fontId="16" fillId="0" borderId="3" xfId="2" applyFont="1" applyBorder="1"/>
    <xf numFmtId="165" fontId="22" fillId="0" borderId="3" xfId="2" applyNumberFormat="1" applyFont="1" applyBorder="1" applyAlignment="1">
      <alignment vertical="center"/>
    </xf>
    <xf numFmtId="0" fontId="22" fillId="0" borderId="3" xfId="2" applyFont="1" applyBorder="1" applyAlignment="1">
      <alignment wrapText="1"/>
    </xf>
    <xf numFmtId="0" fontId="25" fillId="2" borderId="3" xfId="0" applyFont="1" applyFill="1" applyBorder="1" applyAlignment="1">
      <alignment horizontal="left" vertical="top" wrapText="1"/>
    </xf>
    <xf numFmtId="165" fontId="22" fillId="0" borderId="3" xfId="1" applyFont="1" applyFill="1" applyBorder="1" applyAlignment="1">
      <alignment horizontal="center" vertical="center"/>
    </xf>
    <xf numFmtId="0" fontId="22" fillId="0" borderId="3" xfId="2" applyFont="1" applyBorder="1" applyAlignment="1">
      <alignment horizontal="center"/>
    </xf>
    <xf numFmtId="0" fontId="24" fillId="2" borderId="2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left" vertical="top" wrapText="1"/>
    </xf>
    <xf numFmtId="0" fontId="16" fillId="2" borderId="3" xfId="0" applyFont="1" applyFill="1" applyBorder="1" applyAlignment="1">
      <alignment horizontal="center" vertical="center" wrapText="1"/>
    </xf>
    <xf numFmtId="165" fontId="16" fillId="0" borderId="3" xfId="1" applyFont="1" applyFill="1" applyBorder="1" applyAlignment="1">
      <alignment vertical="center"/>
    </xf>
    <xf numFmtId="165" fontId="16" fillId="0" borderId="3" xfId="1" applyFont="1" applyBorder="1" applyAlignment="1">
      <alignment vertical="center"/>
    </xf>
    <xf numFmtId="0" fontId="24" fillId="2" borderId="2" xfId="0" applyFont="1" applyFill="1" applyBorder="1" applyAlignment="1">
      <alignment vertical="top" wrapText="1"/>
    </xf>
    <xf numFmtId="0" fontId="27" fillId="0" borderId="3" xfId="2" applyFont="1" applyBorder="1"/>
    <xf numFmtId="165" fontId="26" fillId="0" borderId="3" xfId="1" applyFont="1" applyFill="1" applyBorder="1" applyAlignment="1">
      <alignment vertical="center"/>
    </xf>
    <xf numFmtId="165" fontId="26" fillId="0" borderId="3" xfId="1" applyFont="1" applyBorder="1" applyAlignment="1">
      <alignment vertical="center"/>
    </xf>
    <xf numFmtId="165" fontId="26" fillId="0" borderId="3" xfId="1" applyFont="1" applyBorder="1" applyAlignment="1">
      <alignment horizontal="center" vertical="center"/>
    </xf>
    <xf numFmtId="0" fontId="8" fillId="0" borderId="3" xfId="2" applyFont="1" applyBorder="1" applyAlignment="1">
      <alignment horizontal="center" wrapText="1"/>
    </xf>
    <xf numFmtId="0" fontId="8" fillId="0" borderId="3" xfId="2" applyFont="1" applyBorder="1" applyAlignment="1">
      <alignment horizontal="center" vertical="center"/>
    </xf>
    <xf numFmtId="0" fontId="16" fillId="0" borderId="3" xfId="2" applyFont="1" applyBorder="1" applyAlignment="1">
      <alignment horizontal="center" vertical="center"/>
    </xf>
    <xf numFmtId="165" fontId="16" fillId="0" borderId="3" xfId="1" applyFont="1" applyFill="1" applyBorder="1" applyAlignment="1">
      <alignment horizontal="center" vertical="center"/>
    </xf>
    <xf numFmtId="165" fontId="22" fillId="0" borderId="3" xfId="2" applyNumberFormat="1" applyFont="1" applyBorder="1" applyAlignment="1">
      <alignment horizontal="center" vertical="center"/>
    </xf>
    <xf numFmtId="165" fontId="22" fillId="0" borderId="3" xfId="1" applyFont="1" applyBorder="1" applyAlignment="1"/>
    <xf numFmtId="165" fontId="22" fillId="0" borderId="3" xfId="2" applyNumberFormat="1" applyFont="1" applyBorder="1"/>
    <xf numFmtId="165" fontId="22" fillId="0" borderId="3" xfId="1" applyFont="1" applyBorder="1" applyAlignment="1">
      <alignment horizontal="center"/>
    </xf>
    <xf numFmtId="0" fontId="5" fillId="0" borderId="0" xfId="2" applyFont="1" applyAlignment="1">
      <alignment horizontal="center"/>
    </xf>
    <xf numFmtId="0" fontId="5" fillId="0" borderId="3" xfId="2" applyFont="1" applyBorder="1" applyAlignment="1">
      <alignment horizontal="center" vertical="top" wrapText="1"/>
    </xf>
    <xf numFmtId="0" fontId="5" fillId="0" borderId="5" xfId="2" applyFont="1" applyBorder="1" applyAlignment="1">
      <alignment horizontal="center" vertical="center" wrapText="1"/>
    </xf>
    <xf numFmtId="0" fontId="1" fillId="0" borderId="4" xfId="2" applyBorder="1"/>
    <xf numFmtId="165" fontId="26" fillId="0" borderId="3" xfId="1" applyFont="1" applyFill="1" applyBorder="1" applyAlignment="1">
      <alignment horizontal="center" vertical="center"/>
    </xf>
    <xf numFmtId="165" fontId="16" fillId="4" borderId="3" xfId="1" applyFont="1" applyFill="1" applyBorder="1" applyAlignment="1">
      <alignment horizontal="center" vertical="center"/>
    </xf>
    <xf numFmtId="0" fontId="10" fillId="0" borderId="2" xfId="2" applyFont="1" applyBorder="1" applyAlignment="1">
      <alignment horizontal="center" vertical="center"/>
    </xf>
    <xf numFmtId="0" fontId="10" fillId="0" borderId="4" xfId="2" applyFont="1" applyBorder="1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4" xfId="0" applyFont="1" applyBorder="1" applyAlignment="1">
      <alignment horizontal="left" vertical="center" wrapText="1"/>
    </xf>
    <xf numFmtId="0" fontId="11" fillId="0" borderId="6" xfId="2" applyFont="1" applyBorder="1" applyAlignment="1">
      <alignment horizontal="left" vertical="top"/>
    </xf>
    <xf numFmtId="0" fontId="11" fillId="0" borderId="7" xfId="2" applyFont="1" applyBorder="1" applyAlignment="1">
      <alignment horizontal="left" vertical="top"/>
    </xf>
    <xf numFmtId="0" fontId="14" fillId="0" borderId="6" xfId="2" applyFont="1" applyBorder="1" applyAlignment="1">
      <alignment horizontal="left" vertical="center"/>
    </xf>
    <xf numFmtId="0" fontId="14" fillId="0" borderId="7" xfId="2" applyFont="1" applyBorder="1" applyAlignment="1">
      <alignment horizontal="left" vertical="center"/>
    </xf>
    <xf numFmtId="0" fontId="7" fillId="2" borderId="3" xfId="0" applyFont="1" applyFill="1" applyBorder="1" applyAlignment="1">
      <alignment horizontal="center" vertical="center"/>
    </xf>
    <xf numFmtId="0" fontId="10" fillId="0" borderId="2" xfId="2" applyFont="1" applyBorder="1" applyAlignment="1">
      <alignment vertical="center" wrapText="1"/>
    </xf>
    <xf numFmtId="0" fontId="10" fillId="0" borderId="8" xfId="0" applyFont="1" applyBorder="1" applyAlignment="1">
      <alignment vertical="center" wrapText="1"/>
    </xf>
    <xf numFmtId="0" fontId="10" fillId="0" borderId="4" xfId="0" applyFont="1" applyBorder="1" applyAlignment="1">
      <alignment vertical="center" wrapText="1"/>
    </xf>
    <xf numFmtId="0" fontId="10" fillId="0" borderId="2" xfId="2" applyFont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5" fillId="0" borderId="2" xfId="2" applyFont="1" applyBorder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4" xfId="0" applyFont="1" applyBorder="1" applyAlignment="1">
      <alignment vertical="center" wrapText="1"/>
    </xf>
    <xf numFmtId="0" fontId="5" fillId="0" borderId="2" xfId="2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top" wrapText="1"/>
    </xf>
    <xf numFmtId="0" fontId="11" fillId="3" borderId="6" xfId="0" applyFont="1" applyFill="1" applyBorder="1" applyAlignment="1">
      <alignment horizontal="center" vertical="top" wrapText="1"/>
    </xf>
    <xf numFmtId="0" fontId="11" fillId="3" borderId="7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left" vertical="top" wrapText="1"/>
    </xf>
    <xf numFmtId="0" fontId="11" fillId="2" borderId="6" xfId="0" applyFont="1" applyFill="1" applyBorder="1" applyAlignment="1">
      <alignment horizontal="left" vertical="top" wrapText="1"/>
    </xf>
    <xf numFmtId="0" fontId="11" fillId="2" borderId="7" xfId="0" applyFont="1" applyFill="1" applyBorder="1" applyAlignment="1">
      <alignment horizontal="left" vertical="top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2" borderId="8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left" vertical="center" wrapText="1"/>
    </xf>
    <xf numFmtId="0" fontId="11" fillId="0" borderId="2" xfId="0" applyFont="1" applyBorder="1" applyAlignment="1">
      <alignment vertical="center"/>
    </xf>
    <xf numFmtId="0" fontId="11" fillId="0" borderId="8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5" xfId="0" applyFont="1" applyBorder="1" applyAlignment="1">
      <alignment horizontal="left"/>
    </xf>
    <xf numFmtId="0" fontId="11" fillId="0" borderId="6" xfId="0" applyFont="1" applyBorder="1" applyAlignment="1">
      <alignment horizontal="left"/>
    </xf>
    <xf numFmtId="0" fontId="11" fillId="0" borderId="7" xfId="0" applyFont="1" applyBorder="1" applyAlignment="1">
      <alignment horizontal="left"/>
    </xf>
    <xf numFmtId="0" fontId="2" fillId="0" borderId="0" xfId="2" applyFont="1" applyAlignment="1">
      <alignment horizontal="center" vertical="center" wrapText="1"/>
    </xf>
    <xf numFmtId="0" fontId="5" fillId="2" borderId="2" xfId="3" applyFont="1" applyFill="1" applyBorder="1" applyAlignment="1">
      <alignment horizontal="center" vertical="center" wrapText="1"/>
    </xf>
    <xf numFmtId="0" fontId="5" fillId="2" borderId="4" xfId="3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0" fontId="9" fillId="0" borderId="3" xfId="0" applyFont="1" applyBorder="1"/>
    <xf numFmtId="0" fontId="5" fillId="0" borderId="2" xfId="3" applyFont="1" applyBorder="1" applyAlignment="1">
      <alignment horizontal="center" vertical="center"/>
    </xf>
    <xf numFmtId="0" fontId="5" fillId="0" borderId="4" xfId="3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7" fillId="0" borderId="4" xfId="3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5" fillId="0" borderId="3" xfId="3" applyFont="1" applyBorder="1" applyAlignment="1">
      <alignment horizontal="center" vertical="center" wrapText="1"/>
    </xf>
    <xf numFmtId="0" fontId="8" fillId="0" borderId="3" xfId="2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12" fillId="0" borderId="5" xfId="0" applyFont="1" applyBorder="1" applyAlignment="1">
      <alignment horizontal="left"/>
    </xf>
    <xf numFmtId="0" fontId="12" fillId="0" borderId="6" xfId="0" applyFont="1" applyBorder="1" applyAlignment="1">
      <alignment horizontal="left"/>
    </xf>
    <xf numFmtId="0" fontId="12" fillId="0" borderId="7" xfId="0" applyFont="1" applyBorder="1" applyAlignment="1">
      <alignment horizontal="left"/>
    </xf>
    <xf numFmtId="0" fontId="12" fillId="3" borderId="5" xfId="0" applyFont="1" applyFill="1" applyBorder="1" applyAlignment="1">
      <alignment horizontal="center" wrapText="1"/>
    </xf>
    <xf numFmtId="0" fontId="12" fillId="3" borderId="6" xfId="0" applyFont="1" applyFill="1" applyBorder="1" applyAlignment="1">
      <alignment horizontal="center" wrapText="1"/>
    </xf>
    <xf numFmtId="0" fontId="12" fillId="3" borderId="7" xfId="0" applyFont="1" applyFill="1" applyBorder="1" applyAlignment="1">
      <alignment horizontal="center" wrapText="1"/>
    </xf>
    <xf numFmtId="0" fontId="7" fillId="0" borderId="3" xfId="0" applyFont="1" applyBorder="1" applyAlignment="1">
      <alignment horizontal="center" vertical="center"/>
    </xf>
    <xf numFmtId="49" fontId="7" fillId="2" borderId="2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/>
    </xf>
    <xf numFmtId="14" fontId="10" fillId="0" borderId="3" xfId="2" applyNumberFormat="1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/>
    </xf>
    <xf numFmtId="0" fontId="5" fillId="2" borderId="8" xfId="0" applyFont="1" applyFill="1" applyBorder="1" applyAlignment="1">
      <alignment horizontal="center" vertical="top"/>
    </xf>
    <xf numFmtId="0" fontId="5" fillId="2" borderId="4" xfId="0" applyFont="1" applyFill="1" applyBorder="1" applyAlignment="1">
      <alignment horizontal="center" vertical="top"/>
    </xf>
    <xf numFmtId="0" fontId="3" fillId="0" borderId="0" xfId="2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49" fontId="5" fillId="0" borderId="2" xfId="0" applyNumberFormat="1" applyFont="1" applyBorder="1" applyAlignment="1">
      <alignment horizontal="center" vertical="center"/>
    </xf>
    <xf numFmtId="49" fontId="5" fillId="0" borderId="4" xfId="0" applyNumberFormat="1" applyFont="1" applyBorder="1" applyAlignment="1">
      <alignment horizontal="center" vertical="center"/>
    </xf>
    <xf numFmtId="0" fontId="19" fillId="0" borderId="2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2" fillId="0" borderId="5" xfId="2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3" xfId="0" applyFont="1" applyFill="1" applyBorder="1" applyAlignment="1">
      <alignment horizontal="left" vertical="center" wrapText="1"/>
    </xf>
    <xf numFmtId="0" fontId="5" fillId="0" borderId="8" xfId="0" applyFont="1" applyBorder="1" applyAlignment="1">
      <alignment horizontal="center" vertical="center"/>
    </xf>
    <xf numFmtId="0" fontId="18" fillId="0" borderId="2" xfId="0" applyFont="1" applyBorder="1" applyAlignment="1">
      <alignment horizontal="left" vertical="center" wrapText="1"/>
    </xf>
    <xf numFmtId="0" fontId="5" fillId="0" borderId="8" xfId="0" applyFont="1" applyBorder="1" applyAlignment="1">
      <alignment horizontal="left" vertical="center" wrapText="1"/>
    </xf>
    <xf numFmtId="49" fontId="16" fillId="0" borderId="2" xfId="0" applyNumberFormat="1" applyFont="1" applyBorder="1" applyAlignment="1">
      <alignment horizontal="center" vertical="center" wrapText="1"/>
    </xf>
    <xf numFmtId="49" fontId="16" fillId="0" borderId="8" xfId="0" applyNumberFormat="1" applyFont="1" applyBorder="1" applyAlignment="1">
      <alignment horizontal="center" vertical="center" wrapText="1"/>
    </xf>
    <xf numFmtId="49" fontId="16" fillId="0" borderId="4" xfId="0" applyNumberFormat="1" applyFont="1" applyBorder="1" applyAlignment="1">
      <alignment horizontal="center" vertical="center" wrapText="1"/>
    </xf>
    <xf numFmtId="0" fontId="6" fillId="0" borderId="3" xfId="0" applyFont="1" applyBorder="1"/>
    <xf numFmtId="0" fontId="16" fillId="2" borderId="3" xfId="0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16" fillId="0" borderId="3" xfId="2" applyFont="1" applyBorder="1" applyAlignment="1">
      <alignment horizontal="center" vertical="center" wrapText="1"/>
    </xf>
    <xf numFmtId="0" fontId="8" fillId="2" borderId="3" xfId="0" applyFont="1" applyFill="1" applyBorder="1" applyAlignment="1">
      <alignment horizontal="left" vertical="center" wrapText="1"/>
    </xf>
    <xf numFmtId="0" fontId="16" fillId="2" borderId="3" xfId="0" applyFont="1" applyFill="1" applyBorder="1" applyAlignment="1">
      <alignment horizontal="left" vertical="center" wrapText="1"/>
    </xf>
    <xf numFmtId="0" fontId="25" fillId="2" borderId="3" xfId="0" applyFont="1" applyFill="1" applyBorder="1" applyAlignment="1">
      <alignment horizontal="left" vertical="top" wrapText="1"/>
    </xf>
    <xf numFmtId="0" fontId="24" fillId="2" borderId="3" xfId="0" applyFont="1" applyFill="1" applyBorder="1" applyAlignment="1">
      <alignment horizontal="left" vertical="top" wrapText="1"/>
    </xf>
    <xf numFmtId="0" fontId="22" fillId="2" borderId="5" xfId="0" applyFont="1" applyFill="1" applyBorder="1" applyAlignment="1">
      <alignment vertical="top" wrapText="1"/>
    </xf>
    <xf numFmtId="0" fontId="22" fillId="2" borderId="6" xfId="0" applyFont="1" applyFill="1" applyBorder="1" applyAlignment="1">
      <alignment vertical="top" wrapText="1"/>
    </xf>
    <xf numFmtId="0" fontId="22" fillId="2" borderId="7" xfId="0" applyFont="1" applyFill="1" applyBorder="1" applyAlignment="1">
      <alignment vertical="top" wrapText="1"/>
    </xf>
    <xf numFmtId="0" fontId="22" fillId="2" borderId="5" xfId="0" applyFont="1" applyFill="1" applyBorder="1"/>
    <xf numFmtId="0" fontId="22" fillId="2" borderId="7" xfId="0" applyFont="1" applyFill="1" applyBorder="1"/>
    <xf numFmtId="0" fontId="8" fillId="0" borderId="2" xfId="2" applyFont="1" applyBorder="1" applyAlignment="1">
      <alignment horizontal="center" vertical="center" wrapText="1"/>
    </xf>
    <xf numFmtId="0" fontId="8" fillId="0" borderId="8" xfId="2" applyFont="1" applyBorder="1" applyAlignment="1">
      <alignment horizontal="center" vertical="center" wrapText="1"/>
    </xf>
    <xf numFmtId="0" fontId="8" fillId="0" borderId="4" xfId="2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26" fillId="2" borderId="5" xfId="0" applyFont="1" applyFill="1" applyBorder="1" applyAlignment="1">
      <alignment horizontal="left" vertical="center" wrapText="1"/>
    </xf>
    <xf numFmtId="0" fontId="26" fillId="2" borderId="6" xfId="0" applyFont="1" applyFill="1" applyBorder="1" applyAlignment="1">
      <alignment horizontal="left" vertical="center" wrapText="1"/>
    </xf>
    <xf numFmtId="0" fontId="26" fillId="2" borderId="7" xfId="0" applyFont="1" applyFill="1" applyBorder="1" applyAlignment="1">
      <alignment horizontal="left" vertical="center" wrapText="1"/>
    </xf>
    <xf numFmtId="0" fontId="22" fillId="0" borderId="5" xfId="2" applyFont="1" applyBorder="1" applyAlignment="1">
      <alignment horizontal="left" wrapText="1"/>
    </xf>
    <xf numFmtId="0" fontId="22" fillId="0" borderId="6" xfId="2" applyFont="1" applyBorder="1" applyAlignment="1">
      <alignment horizontal="left" wrapText="1"/>
    </xf>
    <xf numFmtId="0" fontId="22" fillId="0" borderId="7" xfId="2" applyFont="1" applyBorder="1" applyAlignment="1">
      <alignment horizontal="left" wrapText="1"/>
    </xf>
    <xf numFmtId="0" fontId="25" fillId="2" borderId="2" xfId="0" applyFont="1" applyFill="1" applyBorder="1" applyAlignment="1">
      <alignment horizontal="left" vertical="top" wrapText="1"/>
    </xf>
    <xf numFmtId="0" fontId="25" fillId="2" borderId="8" xfId="0" applyFont="1" applyFill="1" applyBorder="1" applyAlignment="1">
      <alignment horizontal="left" vertical="top" wrapText="1"/>
    </xf>
    <xf numFmtId="0" fontId="16" fillId="2" borderId="2" xfId="0" applyFont="1" applyFill="1" applyBorder="1" applyAlignment="1">
      <alignment horizontal="left" vertical="center" wrapText="1"/>
    </xf>
    <xf numFmtId="0" fontId="16" fillId="2" borderId="4" xfId="0" applyFont="1" applyFill="1" applyBorder="1" applyAlignment="1">
      <alignment horizontal="left" vertical="center" wrapText="1"/>
    </xf>
    <xf numFmtId="0" fontId="22" fillId="2" borderId="5" xfId="0" applyFont="1" applyFill="1" applyBorder="1" applyAlignment="1">
      <alignment horizontal="left" vertical="center" wrapText="1"/>
    </xf>
    <xf numFmtId="0" fontId="22" fillId="2" borderId="7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left" vertical="top" wrapText="1"/>
    </xf>
    <xf numFmtId="0" fontId="8" fillId="2" borderId="4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horizontal="left" vertical="top" wrapText="1"/>
    </xf>
    <xf numFmtId="0" fontId="22" fillId="0" borderId="5" xfId="2" applyFont="1" applyBorder="1" applyAlignment="1">
      <alignment horizontal="center"/>
    </xf>
    <xf numFmtId="0" fontId="22" fillId="0" borderId="6" xfId="2" applyFont="1" applyBorder="1" applyAlignment="1">
      <alignment horizontal="center"/>
    </xf>
    <xf numFmtId="0" fontId="22" fillId="0" borderId="7" xfId="2" applyFont="1" applyBorder="1" applyAlignment="1">
      <alignment horizontal="center"/>
    </xf>
    <xf numFmtId="0" fontId="22" fillId="0" borderId="3" xfId="2" applyFont="1" applyBorder="1" applyAlignment="1">
      <alignment horizontal="left"/>
    </xf>
    <xf numFmtId="0" fontId="22" fillId="0" borderId="5" xfId="2" applyFont="1" applyBorder="1" applyAlignment="1">
      <alignment horizontal="left"/>
    </xf>
    <xf numFmtId="0" fontId="22" fillId="0" borderId="7" xfId="2" applyFont="1" applyBorder="1" applyAlignment="1">
      <alignment horizontal="left"/>
    </xf>
    <xf numFmtId="0" fontId="22" fillId="0" borderId="5" xfId="2" applyFont="1" applyBorder="1" applyAlignment="1">
      <alignment horizontal="left" vertical="top" wrapText="1"/>
    </xf>
    <xf numFmtId="0" fontId="22" fillId="0" borderId="7" xfId="2" applyFont="1" applyBorder="1" applyAlignment="1">
      <alignment horizontal="left" vertical="top" wrapText="1"/>
    </xf>
    <xf numFmtId="0" fontId="22" fillId="0" borderId="5" xfId="2" applyFont="1" applyBorder="1" applyAlignment="1">
      <alignment horizontal="center" vertical="center" wrapText="1"/>
    </xf>
    <xf numFmtId="0" fontId="22" fillId="0" borderId="6" xfId="2" applyFont="1" applyBorder="1" applyAlignment="1">
      <alignment horizontal="center" vertical="center" wrapText="1"/>
    </xf>
    <xf numFmtId="0" fontId="16" fillId="0" borderId="3" xfId="3" applyFont="1" applyBorder="1" applyAlignment="1">
      <alignment horizontal="center" vertical="center" wrapText="1"/>
    </xf>
    <xf numFmtId="0" fontId="22" fillId="0" borderId="6" xfId="2" applyFont="1" applyBorder="1" applyAlignment="1">
      <alignment horizontal="left" vertical="top" wrapText="1"/>
    </xf>
    <xf numFmtId="164" fontId="15" fillId="0" borderId="3" xfId="0" applyNumberFormat="1" applyFont="1" applyBorder="1" applyAlignment="1">
      <alignment horizontal="center" vertical="center" wrapText="1"/>
    </xf>
    <xf numFmtId="0" fontId="20" fillId="0" borderId="3" xfId="0" applyFont="1" applyBorder="1"/>
    <xf numFmtId="0" fontId="8" fillId="0" borderId="2" xfId="3" applyFont="1" applyBorder="1" applyAlignment="1">
      <alignment horizontal="center" vertical="center"/>
    </xf>
    <xf numFmtId="0" fontId="8" fillId="0" borderId="4" xfId="3" applyFont="1" applyBorder="1" applyAlignment="1">
      <alignment horizontal="center" vertical="center"/>
    </xf>
    <xf numFmtId="0" fontId="16" fillId="0" borderId="2" xfId="3" applyFont="1" applyBorder="1" applyAlignment="1">
      <alignment horizontal="center" vertical="center" wrapText="1"/>
    </xf>
    <xf numFmtId="0" fontId="16" fillId="0" borderId="4" xfId="3" applyFont="1" applyBorder="1" applyAlignment="1">
      <alignment horizontal="center" vertical="center" wrapText="1"/>
    </xf>
  </cellXfs>
  <cellStyles count="6">
    <cellStyle name="Обычный" xfId="0" builtinId="0"/>
    <cellStyle name="Обычный 2" xfId="3" xr:uid="{4FDA27E8-E1AE-4E24-9847-AFDD1C4B60A8}"/>
    <cellStyle name="Обычный 3" xfId="2" xr:uid="{DA821BF1-C846-497B-8074-140C4C4F398A}"/>
    <cellStyle name="Процентный 2" xfId="5" xr:uid="{182B5A56-EE24-4A92-988C-02AAC334AF9F}"/>
    <cellStyle name="Финансовый" xfId="1" builtinId="3"/>
    <cellStyle name="Финансовый 2" xfId="4" xr:uid="{4D8C8E57-333A-4A4F-B704-FBE2AF37FBE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A7F816-D7C2-4948-BCEE-BFEAAD996647}">
  <sheetPr>
    <tabColor rgb="FFFFFF00"/>
    <pageSetUpPr fitToPage="1"/>
  </sheetPr>
  <dimension ref="A1:K77"/>
  <sheetViews>
    <sheetView tabSelected="1" zoomScale="80" zoomScaleNormal="80" workbookViewId="0">
      <selection activeCell="D14" sqref="D14"/>
    </sheetView>
  </sheetViews>
  <sheetFormatPr defaultRowHeight="15.75" x14ac:dyDescent="0.25"/>
  <cols>
    <col min="1" max="1" width="6.7109375" style="1" customWidth="1"/>
    <col min="2" max="2" width="61.5703125" style="2" customWidth="1"/>
    <col min="3" max="3" width="31.28515625" style="3" customWidth="1"/>
    <col min="4" max="4" width="36.85546875" style="2" customWidth="1"/>
    <col min="5" max="5" width="11.140625" style="3" customWidth="1"/>
    <col min="6" max="6" width="15.42578125" style="2" customWidth="1"/>
    <col min="7" max="7" width="13" style="2" customWidth="1"/>
    <col min="8" max="8" width="14" style="2" customWidth="1"/>
    <col min="9" max="9" width="12.42578125" style="2" customWidth="1"/>
    <col min="10" max="10" width="11.5703125" style="2" customWidth="1"/>
    <col min="11" max="11" width="37.42578125" style="2" customWidth="1"/>
    <col min="12" max="16384" width="9.140625" style="2"/>
  </cols>
  <sheetData>
    <row r="1" spans="1:11" x14ac:dyDescent="0.25">
      <c r="K1" s="4"/>
    </row>
    <row r="2" spans="1:11" ht="47.25" customHeight="1" x14ac:dyDescent="0.25">
      <c r="A2" s="229" t="s">
        <v>156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18" customHeight="1" x14ac:dyDescent="0.25">
      <c r="A3" s="5"/>
      <c r="B3" s="5"/>
      <c r="C3" s="261" t="s">
        <v>196</v>
      </c>
      <c r="D3" s="261"/>
      <c r="E3" s="261"/>
      <c r="F3" s="261"/>
      <c r="G3" s="261"/>
      <c r="H3" s="5"/>
      <c r="I3" s="5"/>
      <c r="J3" s="5"/>
      <c r="K3" s="5"/>
    </row>
    <row r="4" spans="1:11" x14ac:dyDescent="0.25">
      <c r="E4" s="6"/>
      <c r="F4" s="7"/>
      <c r="K4" s="4"/>
    </row>
    <row r="5" spans="1:11" x14ac:dyDescent="0.25">
      <c r="A5" s="230" t="s">
        <v>1</v>
      </c>
      <c r="B5" s="232" t="s">
        <v>2</v>
      </c>
      <c r="C5" s="234" t="s">
        <v>3</v>
      </c>
      <c r="D5" s="236" t="s">
        <v>4</v>
      </c>
      <c r="E5" s="238" t="s">
        <v>5</v>
      </c>
      <c r="F5" s="236" t="s">
        <v>6</v>
      </c>
      <c r="G5" s="240" t="s">
        <v>216</v>
      </c>
      <c r="H5" s="240" t="s">
        <v>7</v>
      </c>
      <c r="I5" s="241" t="s">
        <v>8</v>
      </c>
      <c r="J5" s="241"/>
      <c r="K5" s="242" t="s">
        <v>9</v>
      </c>
    </row>
    <row r="6" spans="1:11" ht="57.75" customHeight="1" x14ac:dyDescent="0.25">
      <c r="A6" s="231"/>
      <c r="B6" s="233"/>
      <c r="C6" s="235"/>
      <c r="D6" s="237"/>
      <c r="E6" s="239"/>
      <c r="F6" s="237"/>
      <c r="G6" s="240"/>
      <c r="H6" s="240"/>
      <c r="I6" s="60" t="s">
        <v>10</v>
      </c>
      <c r="J6" s="60" t="s">
        <v>11</v>
      </c>
      <c r="K6" s="242"/>
    </row>
    <row r="7" spans="1:11" ht="15.75" customHeight="1" x14ac:dyDescent="0.25">
      <c r="A7" s="63">
        <v>1</v>
      </c>
      <c r="B7" s="226" t="s">
        <v>13</v>
      </c>
      <c r="C7" s="227"/>
      <c r="D7" s="227"/>
      <c r="E7" s="227"/>
      <c r="F7" s="227"/>
      <c r="G7" s="227"/>
      <c r="H7" s="227"/>
      <c r="I7" s="227"/>
      <c r="J7" s="227"/>
      <c r="K7" s="228"/>
    </row>
    <row r="8" spans="1:11" x14ac:dyDescent="0.25">
      <c r="A8" s="219" t="s">
        <v>12</v>
      </c>
      <c r="B8" s="262" t="s">
        <v>14</v>
      </c>
      <c r="C8" s="263" t="s">
        <v>157</v>
      </c>
      <c r="D8" s="64" t="s">
        <v>15</v>
      </c>
      <c r="E8" s="65" t="s">
        <v>38</v>
      </c>
      <c r="F8" s="65">
        <v>933</v>
      </c>
      <c r="G8" s="65">
        <v>933</v>
      </c>
      <c r="H8" s="65">
        <v>933</v>
      </c>
      <c r="I8" s="12" t="s">
        <v>16</v>
      </c>
      <c r="J8" s="12" t="s">
        <v>16</v>
      </c>
      <c r="K8" s="13" t="s">
        <v>16</v>
      </c>
    </row>
    <row r="9" spans="1:11" x14ac:dyDescent="0.25">
      <c r="A9" s="221"/>
      <c r="B9" s="207"/>
      <c r="C9" s="210"/>
      <c r="D9" s="64" t="s">
        <v>17</v>
      </c>
      <c r="E9" s="65" t="s">
        <v>18</v>
      </c>
      <c r="F9" s="65">
        <v>6013</v>
      </c>
      <c r="G9" s="65">
        <v>6013</v>
      </c>
      <c r="H9" s="65">
        <v>6032</v>
      </c>
      <c r="I9" s="12" t="s">
        <v>16</v>
      </c>
      <c r="J9" s="12" t="s">
        <v>16</v>
      </c>
      <c r="K9" s="13" t="s">
        <v>16</v>
      </c>
    </row>
    <row r="10" spans="1:11" ht="115.5" customHeight="1" x14ac:dyDescent="0.25">
      <c r="A10" s="220"/>
      <c r="B10" s="208"/>
      <c r="C10" s="66" t="s">
        <v>158</v>
      </c>
      <c r="D10" s="64" t="s">
        <v>19</v>
      </c>
      <c r="E10" s="65" t="s">
        <v>10</v>
      </c>
      <c r="F10" s="67">
        <v>4967.8</v>
      </c>
      <c r="G10" s="67">
        <v>5134.8999999999996</v>
      </c>
      <c r="H10" s="67">
        <v>5134.8999999999996</v>
      </c>
      <c r="I10" s="68">
        <f>H10-F10</f>
        <v>167.09999999999945</v>
      </c>
      <c r="J10" s="69">
        <f>H10/F10*100-100</f>
        <v>3.3636619831716246</v>
      </c>
      <c r="K10" s="70" t="s">
        <v>263</v>
      </c>
    </row>
    <row r="11" spans="1:11" x14ac:dyDescent="0.25">
      <c r="A11" s="219" t="s">
        <v>20</v>
      </c>
      <c r="B11" s="262" t="s">
        <v>21</v>
      </c>
      <c r="C11" s="263" t="s">
        <v>159</v>
      </c>
      <c r="D11" s="64" t="s">
        <v>15</v>
      </c>
      <c r="E11" s="65" t="s">
        <v>38</v>
      </c>
      <c r="F11" s="65">
        <v>1600</v>
      </c>
      <c r="G11" s="65">
        <v>1600</v>
      </c>
      <c r="H11" s="65">
        <v>1600</v>
      </c>
      <c r="I11" s="12" t="s">
        <v>16</v>
      </c>
      <c r="J11" s="12" t="s">
        <v>16</v>
      </c>
      <c r="K11" s="13" t="s">
        <v>16</v>
      </c>
    </row>
    <row r="12" spans="1:11" x14ac:dyDescent="0.25">
      <c r="A12" s="221"/>
      <c r="B12" s="207"/>
      <c r="C12" s="210"/>
      <c r="D12" s="64" t="s">
        <v>17</v>
      </c>
      <c r="E12" s="65" t="s">
        <v>18</v>
      </c>
      <c r="F12" s="65">
        <v>10304</v>
      </c>
      <c r="G12" s="65">
        <v>10304</v>
      </c>
      <c r="H12" s="65">
        <v>10304</v>
      </c>
      <c r="I12" s="12" t="s">
        <v>16</v>
      </c>
      <c r="J12" s="12" t="s">
        <v>16</v>
      </c>
      <c r="K12" s="13" t="s">
        <v>16</v>
      </c>
    </row>
    <row r="13" spans="1:11" ht="74.25" customHeight="1" x14ac:dyDescent="0.25">
      <c r="A13" s="220"/>
      <c r="B13" s="208"/>
      <c r="C13" s="66" t="s">
        <v>158</v>
      </c>
      <c r="D13" s="64" t="s">
        <v>19</v>
      </c>
      <c r="E13" s="65" t="s">
        <v>10</v>
      </c>
      <c r="F13" s="14">
        <v>6619.5</v>
      </c>
      <c r="G13" s="14">
        <v>6778</v>
      </c>
      <c r="H13" s="14">
        <v>6778</v>
      </c>
      <c r="I13" s="69">
        <f>H13-F13</f>
        <v>158.5</v>
      </c>
      <c r="J13" s="71">
        <f>H13/F13*100-100</f>
        <v>2.3944406677241403</v>
      </c>
      <c r="K13" s="72" t="s">
        <v>160</v>
      </c>
    </row>
    <row r="14" spans="1:11" x14ac:dyDescent="0.25">
      <c r="A14" s="219" t="s">
        <v>22</v>
      </c>
      <c r="B14" s="262" t="s">
        <v>23</v>
      </c>
      <c r="C14" s="263" t="s">
        <v>161</v>
      </c>
      <c r="D14" s="64" t="s">
        <v>15</v>
      </c>
      <c r="E14" s="65" t="s">
        <v>38</v>
      </c>
      <c r="F14" s="65">
        <v>242</v>
      </c>
      <c r="G14" s="65">
        <v>243</v>
      </c>
      <c r="H14" s="65">
        <v>243</v>
      </c>
      <c r="I14" s="12" t="s">
        <v>16</v>
      </c>
      <c r="J14" s="12" t="s">
        <v>16</v>
      </c>
      <c r="K14" s="13" t="s">
        <v>16</v>
      </c>
    </row>
    <row r="15" spans="1:11" x14ac:dyDescent="0.25">
      <c r="A15" s="221"/>
      <c r="B15" s="207"/>
      <c r="C15" s="210"/>
      <c r="D15" s="64" t="s">
        <v>17</v>
      </c>
      <c r="E15" s="65" t="s">
        <v>18</v>
      </c>
      <c r="F15" s="65">
        <v>9414</v>
      </c>
      <c r="G15" s="65">
        <v>9689</v>
      </c>
      <c r="H15" s="65">
        <v>9689</v>
      </c>
      <c r="I15" s="12" t="s">
        <v>16</v>
      </c>
      <c r="J15" s="12" t="s">
        <v>16</v>
      </c>
      <c r="K15" s="13" t="s">
        <v>16</v>
      </c>
    </row>
    <row r="16" spans="1:11" ht="171" customHeight="1" x14ac:dyDescent="0.25">
      <c r="A16" s="220"/>
      <c r="B16" s="208"/>
      <c r="C16" s="73" t="s">
        <v>158</v>
      </c>
      <c r="D16" s="64" t="s">
        <v>19</v>
      </c>
      <c r="E16" s="65" t="s">
        <v>10</v>
      </c>
      <c r="F16" s="16">
        <v>8735.7000000000007</v>
      </c>
      <c r="G16" s="16">
        <v>9212.2999999999993</v>
      </c>
      <c r="H16" s="16">
        <v>9212.2999999999993</v>
      </c>
      <c r="I16" s="69">
        <f>H16-F16</f>
        <v>476.59999999999854</v>
      </c>
      <c r="J16" s="69">
        <f>H16/F16*100-100</f>
        <v>5.4557734354430636</v>
      </c>
      <c r="K16" s="72" t="s">
        <v>160</v>
      </c>
    </row>
    <row r="17" spans="1:11" ht="29.25" hidden="1" x14ac:dyDescent="0.25">
      <c r="A17" s="264"/>
      <c r="B17" s="223" t="s">
        <v>24</v>
      </c>
      <c r="C17" s="243"/>
      <c r="D17" s="74" t="s">
        <v>15</v>
      </c>
      <c r="E17" s="75" t="s">
        <v>38</v>
      </c>
      <c r="F17" s="75">
        <f>F8+F11+F14</f>
        <v>2775</v>
      </c>
      <c r="G17" s="75">
        <f t="shared" ref="G17:I19" si="0">G8+G11+G14</f>
        <v>2776</v>
      </c>
      <c r="H17" s="75">
        <f>H8+H11+H14</f>
        <v>2776</v>
      </c>
      <c r="I17" s="75"/>
      <c r="J17" s="75"/>
      <c r="K17" s="76"/>
    </row>
    <row r="18" spans="1:11" hidden="1" x14ac:dyDescent="0.25">
      <c r="A18" s="265"/>
      <c r="B18" s="224"/>
      <c r="C18" s="244"/>
      <c r="D18" s="74" t="s">
        <v>17</v>
      </c>
      <c r="E18" s="75" t="s">
        <v>18</v>
      </c>
      <c r="F18" s="75">
        <f>F9+F12+F15</f>
        <v>25731</v>
      </c>
      <c r="G18" s="75">
        <f t="shared" si="0"/>
        <v>26006</v>
      </c>
      <c r="H18" s="75">
        <f>H9+H12+H15</f>
        <v>26025</v>
      </c>
      <c r="I18" s="75"/>
      <c r="J18" s="75"/>
      <c r="K18" s="76"/>
    </row>
    <row r="19" spans="1:11" x14ac:dyDescent="0.25">
      <c r="A19" s="266"/>
      <c r="B19" s="225"/>
      <c r="C19" s="245"/>
      <c r="D19" s="77"/>
      <c r="E19" s="75" t="s">
        <v>10</v>
      </c>
      <c r="F19" s="78">
        <f>F10+F13+F16</f>
        <v>20323</v>
      </c>
      <c r="G19" s="19">
        <f t="shared" si="0"/>
        <v>21125.199999999997</v>
      </c>
      <c r="H19" s="19">
        <f t="shared" si="0"/>
        <v>21125.199999999997</v>
      </c>
      <c r="I19" s="19">
        <f t="shared" si="0"/>
        <v>802.199999999998</v>
      </c>
      <c r="J19" s="79">
        <f>H19/F19*100-100</f>
        <v>3.9472518821040126</v>
      </c>
      <c r="K19" s="13" t="s">
        <v>16</v>
      </c>
    </row>
    <row r="20" spans="1:11" x14ac:dyDescent="0.25">
      <c r="A20" s="93">
        <v>2</v>
      </c>
      <c r="B20" s="248" t="s">
        <v>44</v>
      </c>
      <c r="C20" s="249"/>
      <c r="D20" s="249"/>
      <c r="E20" s="249"/>
      <c r="F20" s="249"/>
      <c r="G20" s="249"/>
      <c r="H20" s="249"/>
      <c r="I20" s="249"/>
      <c r="J20" s="249"/>
      <c r="K20" s="250"/>
    </row>
    <row r="21" spans="1:11" x14ac:dyDescent="0.25">
      <c r="A21" s="251" t="s">
        <v>45</v>
      </c>
      <c r="B21" s="252"/>
      <c r="C21" s="252"/>
      <c r="D21" s="252"/>
      <c r="E21" s="252"/>
      <c r="F21" s="252"/>
      <c r="G21" s="252"/>
      <c r="H21" s="252"/>
      <c r="I21" s="252"/>
      <c r="J21" s="252"/>
      <c r="K21" s="253"/>
    </row>
    <row r="22" spans="1:11" ht="30" x14ac:dyDescent="0.25">
      <c r="A22" s="254" t="s">
        <v>197</v>
      </c>
      <c r="B22" s="217" t="s">
        <v>46</v>
      </c>
      <c r="C22" s="255" t="s">
        <v>47</v>
      </c>
      <c r="D22" s="94" t="s">
        <v>48</v>
      </c>
      <c r="E22" s="28" t="s">
        <v>18</v>
      </c>
      <c r="F22" s="29">
        <v>63000</v>
      </c>
      <c r="G22" s="29">
        <v>63000</v>
      </c>
      <c r="H22" s="29">
        <v>63000</v>
      </c>
      <c r="I22" s="12" t="s">
        <v>16</v>
      </c>
      <c r="J22" s="12" t="s">
        <v>16</v>
      </c>
      <c r="K22" s="12" t="s">
        <v>16</v>
      </c>
    </row>
    <row r="23" spans="1:11" ht="45" x14ac:dyDescent="0.25">
      <c r="A23" s="254"/>
      <c r="B23" s="222"/>
      <c r="C23" s="256"/>
      <c r="D23" s="95" t="s">
        <v>49</v>
      </c>
      <c r="E23" s="11" t="s">
        <v>50</v>
      </c>
      <c r="F23" s="58">
        <v>63</v>
      </c>
      <c r="G23" s="96">
        <v>63</v>
      </c>
      <c r="H23" s="97">
        <v>63</v>
      </c>
      <c r="I23" s="12" t="s">
        <v>16</v>
      </c>
      <c r="J23" s="12" t="s">
        <v>16</v>
      </c>
      <c r="K23" s="12" t="s">
        <v>16</v>
      </c>
    </row>
    <row r="24" spans="1:11" ht="63" customHeight="1" x14ac:dyDescent="0.25">
      <c r="A24" s="254"/>
      <c r="B24" s="218"/>
      <c r="C24" s="81" t="s">
        <v>51</v>
      </c>
      <c r="D24" s="95" t="s">
        <v>19</v>
      </c>
      <c r="E24" s="83" t="s">
        <v>10</v>
      </c>
      <c r="F24" s="30">
        <v>25580.9</v>
      </c>
      <c r="G24" s="98">
        <v>25631.9</v>
      </c>
      <c r="H24" s="98">
        <f>G24</f>
        <v>25631.9</v>
      </c>
      <c r="I24" s="99">
        <f>H24-F24</f>
        <v>51</v>
      </c>
      <c r="J24" s="99">
        <f>H24/F24*100-100</f>
        <v>0.19936749684335098</v>
      </c>
      <c r="K24" s="100" t="s">
        <v>164</v>
      </c>
    </row>
    <row r="25" spans="1:11" ht="23.25" customHeight="1" x14ac:dyDescent="0.25">
      <c r="A25" s="200" t="s">
        <v>198</v>
      </c>
      <c r="B25" s="201" t="s">
        <v>52</v>
      </c>
      <c r="C25" s="204" t="s">
        <v>53</v>
      </c>
      <c r="D25" s="31" t="s">
        <v>54</v>
      </c>
      <c r="E25" s="32" t="s">
        <v>18</v>
      </c>
      <c r="F25" s="12">
        <v>800</v>
      </c>
      <c r="G25" s="33">
        <v>800</v>
      </c>
      <c r="H25" s="33">
        <v>800</v>
      </c>
      <c r="I25" s="12" t="s">
        <v>16</v>
      </c>
      <c r="J25" s="12" t="s">
        <v>16</v>
      </c>
      <c r="K25" s="12" t="s">
        <v>16</v>
      </c>
    </row>
    <row r="26" spans="1:11" s="34" customFormat="1" ht="33.75" customHeight="1" x14ac:dyDescent="0.25">
      <c r="A26" s="200"/>
      <c r="B26" s="202"/>
      <c r="C26" s="205"/>
      <c r="D26" s="10" t="s">
        <v>55</v>
      </c>
      <c r="E26" s="11" t="s">
        <v>38</v>
      </c>
      <c r="F26" s="11">
        <v>4</v>
      </c>
      <c r="G26" s="65">
        <v>4</v>
      </c>
      <c r="H26" s="65">
        <v>4</v>
      </c>
      <c r="I26" s="11" t="s">
        <v>16</v>
      </c>
      <c r="J26" s="11" t="s">
        <v>16</v>
      </c>
      <c r="K26" s="11" t="s">
        <v>16</v>
      </c>
    </row>
    <row r="27" spans="1:11" s="34" customFormat="1" ht="83.25" customHeight="1" x14ac:dyDescent="0.25">
      <c r="A27" s="200"/>
      <c r="B27" s="203"/>
      <c r="C27" s="101" t="s">
        <v>51</v>
      </c>
      <c r="D27" s="10" t="s">
        <v>56</v>
      </c>
      <c r="E27" s="35" t="s">
        <v>57</v>
      </c>
      <c r="F27" s="11">
        <v>972.5</v>
      </c>
      <c r="G27" s="102">
        <v>1209.5999999999999</v>
      </c>
      <c r="H27" s="102">
        <f>G27</f>
        <v>1209.5999999999999</v>
      </c>
      <c r="I27" s="103">
        <f>H27-F27</f>
        <v>237.09999999999991</v>
      </c>
      <c r="J27" s="99">
        <f>H27/F27*100-100</f>
        <v>24.380462724935725</v>
      </c>
      <c r="K27" s="104" t="s">
        <v>162</v>
      </c>
    </row>
    <row r="28" spans="1:11" s="34" customFormat="1" ht="32.25" customHeight="1" x14ac:dyDescent="0.25">
      <c r="A28" s="200" t="s">
        <v>199</v>
      </c>
      <c r="B28" s="206" t="s">
        <v>58</v>
      </c>
      <c r="C28" s="209" t="s">
        <v>59</v>
      </c>
      <c r="D28" s="36" t="s">
        <v>60</v>
      </c>
      <c r="E28" s="28" t="s">
        <v>18</v>
      </c>
      <c r="F28" s="11">
        <v>1400</v>
      </c>
      <c r="G28" s="37">
        <v>1600</v>
      </c>
      <c r="H28" s="37">
        <v>1600</v>
      </c>
      <c r="I28" s="12" t="s">
        <v>16</v>
      </c>
      <c r="J28" s="12" t="s">
        <v>16</v>
      </c>
      <c r="K28" s="12" t="s">
        <v>16</v>
      </c>
    </row>
    <row r="29" spans="1:11" s="34" customFormat="1" ht="34.5" customHeight="1" x14ac:dyDescent="0.25">
      <c r="A29" s="200"/>
      <c r="B29" s="207"/>
      <c r="C29" s="210"/>
      <c r="D29" s="38" t="s">
        <v>61</v>
      </c>
      <c r="E29" s="11" t="s">
        <v>38</v>
      </c>
      <c r="F29" s="11">
        <v>12</v>
      </c>
      <c r="G29" s="65">
        <v>12</v>
      </c>
      <c r="H29" s="65">
        <v>12</v>
      </c>
      <c r="I29" s="11" t="s">
        <v>16</v>
      </c>
      <c r="J29" s="11" t="s">
        <v>16</v>
      </c>
      <c r="K29" s="11" t="s">
        <v>16</v>
      </c>
    </row>
    <row r="30" spans="1:11" s="34" customFormat="1" ht="72.75" customHeight="1" x14ac:dyDescent="0.25">
      <c r="A30" s="200"/>
      <c r="B30" s="208"/>
      <c r="C30" s="73" t="s">
        <v>51</v>
      </c>
      <c r="D30" s="10" t="s">
        <v>56</v>
      </c>
      <c r="E30" s="35" t="s">
        <v>57</v>
      </c>
      <c r="F30" s="39">
        <v>3169.6</v>
      </c>
      <c r="G30" s="102">
        <v>3625</v>
      </c>
      <c r="H30" s="102">
        <f>G30</f>
        <v>3625</v>
      </c>
      <c r="I30" s="105">
        <f>H30-F30</f>
        <v>455.40000000000009</v>
      </c>
      <c r="J30" s="99">
        <f>H30/F30*100-100</f>
        <v>14.367743563856635</v>
      </c>
      <c r="K30" s="104" t="s">
        <v>162</v>
      </c>
    </row>
    <row r="31" spans="1:11" s="34" customFormat="1" ht="52.5" customHeight="1" x14ac:dyDescent="0.25">
      <c r="A31" s="257" t="s">
        <v>200</v>
      </c>
      <c r="B31" s="194" t="s">
        <v>62</v>
      </c>
      <c r="C31" s="15" t="s">
        <v>63</v>
      </c>
      <c r="D31" s="10" t="s">
        <v>64</v>
      </c>
      <c r="E31" s="12" t="s">
        <v>65</v>
      </c>
      <c r="F31" s="11">
        <v>60</v>
      </c>
      <c r="G31" s="106">
        <v>100</v>
      </c>
      <c r="H31" s="106">
        <v>100</v>
      </c>
      <c r="I31" s="12" t="s">
        <v>16</v>
      </c>
      <c r="J31" s="12" t="s">
        <v>16</v>
      </c>
      <c r="K31" s="12" t="s">
        <v>16</v>
      </c>
    </row>
    <row r="32" spans="1:11" s="34" customFormat="1" ht="66.75" customHeight="1" x14ac:dyDescent="0.25">
      <c r="A32" s="258"/>
      <c r="B32" s="195"/>
      <c r="C32" s="101" t="s">
        <v>51</v>
      </c>
      <c r="D32" s="10" t="s">
        <v>56</v>
      </c>
      <c r="E32" s="35" t="s">
        <v>57</v>
      </c>
      <c r="F32" s="39">
        <v>2247.1</v>
      </c>
      <c r="G32" s="107">
        <v>2896.3</v>
      </c>
      <c r="H32" s="102">
        <f>G32</f>
        <v>2896.3</v>
      </c>
      <c r="I32" s="105">
        <f>H32-F32</f>
        <v>649.20000000000027</v>
      </c>
      <c r="J32" s="68">
        <f>H32/F32*100-100</f>
        <v>28.890570068087783</v>
      </c>
      <c r="K32" s="104" t="s">
        <v>162</v>
      </c>
    </row>
    <row r="33" spans="1:11" s="34" customFormat="1" ht="23.25" customHeight="1" x14ac:dyDescent="0.25">
      <c r="A33" s="257" t="s">
        <v>201</v>
      </c>
      <c r="B33" s="194" t="s">
        <v>66</v>
      </c>
      <c r="C33" s="15" t="s">
        <v>67</v>
      </c>
      <c r="D33" s="10" t="s">
        <v>68</v>
      </c>
      <c r="E33" s="12" t="s">
        <v>38</v>
      </c>
      <c r="F33" s="11">
        <v>1</v>
      </c>
      <c r="G33" s="106">
        <v>1</v>
      </c>
      <c r="H33" s="106">
        <v>1</v>
      </c>
      <c r="I33" s="11" t="s">
        <v>16</v>
      </c>
      <c r="J33" s="11" t="s">
        <v>16</v>
      </c>
      <c r="K33" s="11" t="s">
        <v>16</v>
      </c>
    </row>
    <row r="34" spans="1:11" s="34" customFormat="1" ht="65.25" customHeight="1" x14ac:dyDescent="0.25">
      <c r="A34" s="258"/>
      <c r="B34" s="195"/>
      <c r="C34" s="101" t="s">
        <v>51</v>
      </c>
      <c r="D34" s="10" t="s">
        <v>56</v>
      </c>
      <c r="E34" s="35" t="s">
        <v>57</v>
      </c>
      <c r="F34" s="39">
        <v>3627.2</v>
      </c>
      <c r="G34" s="39">
        <v>3627.2</v>
      </c>
      <c r="H34" s="102">
        <f>G34</f>
        <v>3627.2</v>
      </c>
      <c r="I34" s="105">
        <f>H34-F34</f>
        <v>0</v>
      </c>
      <c r="J34" s="65">
        <v>100</v>
      </c>
      <c r="K34" s="64"/>
    </row>
    <row r="35" spans="1:11" hidden="1" x14ac:dyDescent="0.25">
      <c r="A35" s="108"/>
      <c r="B35" s="109" t="s">
        <v>69</v>
      </c>
      <c r="C35" s="91"/>
      <c r="D35" s="109"/>
      <c r="E35" s="91" t="s">
        <v>10</v>
      </c>
      <c r="F35" s="40">
        <f>F24+F27+F30+F32+F34</f>
        <v>35597.299999999996</v>
      </c>
      <c r="G35" s="40">
        <f t="shared" ref="G35:H35" si="1">G24+G27+G30+G32+G34</f>
        <v>36990</v>
      </c>
      <c r="H35" s="40">
        <f t="shared" si="1"/>
        <v>36990</v>
      </c>
      <c r="I35" s="40">
        <f>H35-F35</f>
        <v>1392.7000000000044</v>
      </c>
      <c r="J35" s="40">
        <f>H35/F35*100-100</f>
        <v>3.9123753767842118</v>
      </c>
      <c r="K35" s="13" t="s">
        <v>16</v>
      </c>
    </row>
    <row r="36" spans="1:11" x14ac:dyDescent="0.25">
      <c r="A36" s="251" t="s">
        <v>70</v>
      </c>
      <c r="B36" s="252"/>
      <c r="C36" s="252"/>
      <c r="D36" s="252"/>
      <c r="E36" s="252"/>
      <c r="F36" s="252"/>
      <c r="G36" s="252"/>
      <c r="H36" s="252"/>
      <c r="I36" s="252"/>
      <c r="J36" s="252"/>
      <c r="K36" s="253"/>
    </row>
    <row r="37" spans="1:11" ht="46.5" customHeight="1" x14ac:dyDescent="0.25">
      <c r="A37" s="192" t="s">
        <v>202</v>
      </c>
      <c r="B37" s="194" t="s">
        <v>165</v>
      </c>
      <c r="C37" s="110" t="s">
        <v>166</v>
      </c>
      <c r="D37" s="41" t="s">
        <v>71</v>
      </c>
      <c r="E37" s="12" t="s">
        <v>65</v>
      </c>
      <c r="F37" s="110">
        <v>13</v>
      </c>
      <c r="G37" s="110">
        <v>17</v>
      </c>
      <c r="H37" s="110">
        <v>17</v>
      </c>
      <c r="I37" s="84" t="s">
        <v>16</v>
      </c>
      <c r="J37" s="84" t="s">
        <v>16</v>
      </c>
      <c r="K37" s="84" t="s">
        <v>16</v>
      </c>
    </row>
    <row r="38" spans="1:11" ht="67.5" customHeight="1" x14ac:dyDescent="0.25">
      <c r="A38" s="193"/>
      <c r="B38" s="195"/>
      <c r="C38" s="110" t="s">
        <v>167</v>
      </c>
      <c r="D38" s="111" t="s">
        <v>19</v>
      </c>
      <c r="E38" s="12" t="s">
        <v>73</v>
      </c>
      <c r="F38" s="112">
        <v>1297.19435</v>
      </c>
      <c r="G38" s="112">
        <v>1193.37372</v>
      </c>
      <c r="H38" s="112">
        <v>1193.37372</v>
      </c>
      <c r="I38" s="105">
        <f>H38-F38</f>
        <v>-103.82062999999994</v>
      </c>
      <c r="J38" s="84">
        <v>100</v>
      </c>
      <c r="K38" s="85" t="s">
        <v>74</v>
      </c>
    </row>
    <row r="39" spans="1:11" ht="48" customHeight="1" x14ac:dyDescent="0.25">
      <c r="A39" s="192" t="s">
        <v>203</v>
      </c>
      <c r="B39" s="194" t="s">
        <v>168</v>
      </c>
      <c r="C39" s="110" t="s">
        <v>169</v>
      </c>
      <c r="D39" s="41" t="s">
        <v>71</v>
      </c>
      <c r="E39" s="12" t="s">
        <v>65</v>
      </c>
      <c r="F39" s="110">
        <v>20</v>
      </c>
      <c r="G39" s="110">
        <v>18</v>
      </c>
      <c r="H39" s="110">
        <v>18</v>
      </c>
      <c r="I39" s="12" t="s">
        <v>16</v>
      </c>
      <c r="J39" s="12" t="s">
        <v>16</v>
      </c>
      <c r="K39" s="12" t="s">
        <v>16</v>
      </c>
    </row>
    <row r="40" spans="1:11" ht="75" customHeight="1" x14ac:dyDescent="0.25">
      <c r="A40" s="193"/>
      <c r="B40" s="195"/>
      <c r="C40" s="110" t="s">
        <v>167</v>
      </c>
      <c r="D40" s="111" t="s">
        <v>19</v>
      </c>
      <c r="E40" s="12" t="s">
        <v>73</v>
      </c>
      <c r="F40" s="112">
        <v>4165.7602900000002</v>
      </c>
      <c r="G40" s="112">
        <v>4511.9917100000002</v>
      </c>
      <c r="H40" s="112">
        <v>4511.9917100000002</v>
      </c>
      <c r="I40" s="105">
        <f>H40-F40</f>
        <v>346.23142000000007</v>
      </c>
      <c r="J40" s="43">
        <f>H40/F40*100-100</f>
        <v>8.3113620539121484</v>
      </c>
      <c r="K40" s="85" t="s">
        <v>74</v>
      </c>
    </row>
    <row r="41" spans="1:11" ht="50.25" customHeight="1" x14ac:dyDescent="0.25">
      <c r="A41" s="192" t="s">
        <v>204</v>
      </c>
      <c r="B41" s="194" t="s">
        <v>170</v>
      </c>
      <c r="C41" s="110" t="s">
        <v>171</v>
      </c>
      <c r="D41" s="41" t="s">
        <v>71</v>
      </c>
      <c r="E41" s="12" t="s">
        <v>65</v>
      </c>
      <c r="F41" s="110">
        <v>15</v>
      </c>
      <c r="G41" s="110">
        <v>13</v>
      </c>
      <c r="H41" s="110">
        <v>13</v>
      </c>
      <c r="I41" s="12" t="s">
        <v>16</v>
      </c>
      <c r="J41" s="12" t="s">
        <v>16</v>
      </c>
      <c r="K41" s="13" t="s">
        <v>16</v>
      </c>
    </row>
    <row r="42" spans="1:11" ht="57" customHeight="1" x14ac:dyDescent="0.25">
      <c r="A42" s="193"/>
      <c r="B42" s="195"/>
      <c r="C42" s="110" t="s">
        <v>167</v>
      </c>
      <c r="D42" s="111" t="s">
        <v>19</v>
      </c>
      <c r="E42" s="12" t="s">
        <v>73</v>
      </c>
      <c r="F42" s="112">
        <v>2728.46072</v>
      </c>
      <c r="G42" s="112">
        <v>2374.7896900000001</v>
      </c>
      <c r="H42" s="112">
        <v>2374.7896900000001</v>
      </c>
      <c r="I42" s="42">
        <f>H42-F42</f>
        <v>-353.67102999999997</v>
      </c>
      <c r="J42" s="43">
        <f>H42/F42*100-100</f>
        <v>-12.962291427087138</v>
      </c>
      <c r="K42" s="85" t="s">
        <v>74</v>
      </c>
    </row>
    <row r="43" spans="1:11" ht="48" customHeight="1" x14ac:dyDescent="0.25">
      <c r="A43" s="192" t="s">
        <v>205</v>
      </c>
      <c r="B43" s="194" t="s">
        <v>172</v>
      </c>
      <c r="C43" s="110" t="s">
        <v>173</v>
      </c>
      <c r="D43" s="41" t="s">
        <v>71</v>
      </c>
      <c r="E43" s="12" t="s">
        <v>65</v>
      </c>
      <c r="F43" s="110">
        <v>2</v>
      </c>
      <c r="G43" s="110">
        <v>2</v>
      </c>
      <c r="H43" s="110">
        <v>2</v>
      </c>
      <c r="I43" s="12" t="s">
        <v>16</v>
      </c>
      <c r="J43" s="12" t="s">
        <v>16</v>
      </c>
      <c r="K43" s="13" t="s">
        <v>16</v>
      </c>
    </row>
    <row r="44" spans="1:11" ht="75.75" customHeight="1" x14ac:dyDescent="0.25">
      <c r="A44" s="193"/>
      <c r="B44" s="195"/>
      <c r="C44" s="110" t="s">
        <v>167</v>
      </c>
      <c r="D44" s="111" t="s">
        <v>19</v>
      </c>
      <c r="E44" s="12" t="s">
        <v>73</v>
      </c>
      <c r="F44" s="112">
        <v>3523.5707499999999</v>
      </c>
      <c r="G44" s="112">
        <v>2049.3477699999999</v>
      </c>
      <c r="H44" s="112">
        <v>2049.3477699999999</v>
      </c>
      <c r="I44" s="42">
        <f>H44-F44</f>
        <v>-1474.22298</v>
      </c>
      <c r="J44" s="43">
        <f>H44/F44*100-100</f>
        <v>-41.838892549553606</v>
      </c>
      <c r="K44" s="85" t="s">
        <v>74</v>
      </c>
    </row>
    <row r="45" spans="1:11" ht="42.75" customHeight="1" x14ac:dyDescent="0.25">
      <c r="A45" s="192" t="s">
        <v>206</v>
      </c>
      <c r="B45" s="194" t="s">
        <v>174</v>
      </c>
      <c r="C45" s="110" t="s">
        <v>175</v>
      </c>
      <c r="D45" s="41" t="s">
        <v>71</v>
      </c>
      <c r="E45" s="12" t="s">
        <v>65</v>
      </c>
      <c r="F45" s="110">
        <v>12</v>
      </c>
      <c r="G45" s="110">
        <v>24</v>
      </c>
      <c r="H45" s="110">
        <v>24</v>
      </c>
      <c r="I45" s="42" t="s">
        <v>16</v>
      </c>
      <c r="J45" s="43" t="s">
        <v>16</v>
      </c>
      <c r="K45" s="13" t="s">
        <v>16</v>
      </c>
    </row>
    <row r="46" spans="1:11" ht="76.5" customHeight="1" x14ac:dyDescent="0.25">
      <c r="A46" s="193"/>
      <c r="B46" s="195"/>
      <c r="C46" s="110" t="s">
        <v>167</v>
      </c>
      <c r="D46" s="111" t="s">
        <v>19</v>
      </c>
      <c r="E46" s="12" t="s">
        <v>73</v>
      </c>
      <c r="F46" s="112">
        <v>937.67071999999996</v>
      </c>
      <c r="G46" s="112">
        <v>1708.0366200000001</v>
      </c>
      <c r="H46" s="112">
        <v>1708.0366200000001</v>
      </c>
      <c r="I46" s="42">
        <f>H46-F46</f>
        <v>770.36590000000012</v>
      </c>
      <c r="J46" s="43">
        <v>100</v>
      </c>
      <c r="K46" s="85" t="s">
        <v>74</v>
      </c>
    </row>
    <row r="47" spans="1:11" ht="52.5" customHeight="1" x14ac:dyDescent="0.25">
      <c r="A47" s="192" t="s">
        <v>207</v>
      </c>
      <c r="B47" s="194" t="s">
        <v>176</v>
      </c>
      <c r="C47" s="110" t="s">
        <v>177</v>
      </c>
      <c r="D47" s="41" t="s">
        <v>71</v>
      </c>
      <c r="E47" s="12" t="s">
        <v>65</v>
      </c>
      <c r="F47" s="110">
        <v>15</v>
      </c>
      <c r="G47" s="110">
        <v>12</v>
      </c>
      <c r="H47" s="110">
        <v>12</v>
      </c>
      <c r="I47" s="12" t="s">
        <v>16</v>
      </c>
      <c r="J47" s="12" t="s">
        <v>16</v>
      </c>
      <c r="K47" s="13" t="s">
        <v>16</v>
      </c>
    </row>
    <row r="48" spans="1:11" ht="72.75" customHeight="1" x14ac:dyDescent="0.25">
      <c r="A48" s="193"/>
      <c r="B48" s="195"/>
      <c r="C48" s="110" t="s">
        <v>167</v>
      </c>
      <c r="D48" s="111" t="s">
        <v>19</v>
      </c>
      <c r="E48" s="12" t="s">
        <v>73</v>
      </c>
      <c r="F48" s="112">
        <v>2546.0657900000001</v>
      </c>
      <c r="G48" s="112">
        <v>2255.6623999999997</v>
      </c>
      <c r="H48" s="112">
        <v>2255.6623999999997</v>
      </c>
      <c r="I48" s="42">
        <f>H48-F48</f>
        <v>-290.4033900000004</v>
      </c>
      <c r="J48" s="43">
        <f>H48/F48*100-100</f>
        <v>-11.40596567223821</v>
      </c>
      <c r="K48" s="85" t="s">
        <v>74</v>
      </c>
    </row>
    <row r="49" spans="1:11" ht="63.75" customHeight="1" x14ac:dyDescent="0.25">
      <c r="A49" s="192" t="s">
        <v>208</v>
      </c>
      <c r="B49" s="194" t="s">
        <v>178</v>
      </c>
      <c r="C49" s="110" t="s">
        <v>179</v>
      </c>
      <c r="D49" s="44" t="s">
        <v>71</v>
      </c>
      <c r="E49" s="12" t="s">
        <v>65</v>
      </c>
      <c r="F49" s="110">
        <v>8</v>
      </c>
      <c r="G49" s="110">
        <v>0</v>
      </c>
      <c r="H49" s="110">
        <v>0</v>
      </c>
      <c r="I49" s="12" t="s">
        <v>16</v>
      </c>
      <c r="J49" s="12" t="s">
        <v>16</v>
      </c>
      <c r="K49" s="13" t="s">
        <v>16</v>
      </c>
    </row>
    <row r="50" spans="1:11" ht="74.25" customHeight="1" x14ac:dyDescent="0.25">
      <c r="A50" s="193"/>
      <c r="B50" s="195"/>
      <c r="C50" s="110" t="s">
        <v>167</v>
      </c>
      <c r="D50" s="113" t="s">
        <v>19</v>
      </c>
      <c r="E50" s="12" t="s">
        <v>73</v>
      </c>
      <c r="F50" s="112">
        <v>3283.4665499999996</v>
      </c>
      <c r="G50" s="112">
        <v>0</v>
      </c>
      <c r="H50" s="112">
        <v>0</v>
      </c>
      <c r="I50" s="42">
        <f>H50-F50</f>
        <v>-3283.4665499999996</v>
      </c>
      <c r="J50" s="43">
        <f>H50/F50*100-100</f>
        <v>-100</v>
      </c>
      <c r="K50" s="85" t="s">
        <v>74</v>
      </c>
    </row>
    <row r="51" spans="1:11" ht="64.5" customHeight="1" x14ac:dyDescent="0.25">
      <c r="A51" s="192" t="s">
        <v>209</v>
      </c>
      <c r="B51" s="194" t="s">
        <v>180</v>
      </c>
      <c r="C51" s="110" t="s">
        <v>181</v>
      </c>
      <c r="D51" s="44" t="s">
        <v>71</v>
      </c>
      <c r="E51" s="12" t="s">
        <v>65</v>
      </c>
      <c r="F51" s="110">
        <v>25</v>
      </c>
      <c r="G51" s="110">
        <v>20</v>
      </c>
      <c r="H51" s="110">
        <v>20</v>
      </c>
      <c r="I51" s="12" t="s">
        <v>16</v>
      </c>
      <c r="J51" s="12" t="s">
        <v>16</v>
      </c>
      <c r="K51" s="13" t="s">
        <v>16</v>
      </c>
    </row>
    <row r="52" spans="1:11" ht="82.5" customHeight="1" x14ac:dyDescent="0.25">
      <c r="A52" s="193"/>
      <c r="B52" s="195"/>
      <c r="C52" s="110" t="s">
        <v>167</v>
      </c>
      <c r="D52" s="113" t="s">
        <v>19</v>
      </c>
      <c r="E52" s="12" t="s">
        <v>73</v>
      </c>
      <c r="F52" s="112">
        <v>2357.3258599999999</v>
      </c>
      <c r="G52" s="112">
        <v>2563.1581800000004</v>
      </c>
      <c r="H52" s="112">
        <v>2563.1581800000004</v>
      </c>
      <c r="I52" s="42">
        <f>H52-F52</f>
        <v>205.83232000000044</v>
      </c>
      <c r="J52" s="43">
        <f>H52/F52*100-100</f>
        <v>8.7316023419859619</v>
      </c>
      <c r="K52" s="85" t="s">
        <v>74</v>
      </c>
    </row>
    <row r="53" spans="1:11" ht="42.75" customHeight="1" x14ac:dyDescent="0.25">
      <c r="A53" s="192" t="s">
        <v>210</v>
      </c>
      <c r="B53" s="194" t="s">
        <v>182</v>
      </c>
      <c r="C53" s="110" t="s">
        <v>183</v>
      </c>
      <c r="D53" s="41" t="s">
        <v>71</v>
      </c>
      <c r="E53" s="12" t="s">
        <v>65</v>
      </c>
      <c r="F53" s="110">
        <v>15</v>
      </c>
      <c r="G53" s="110">
        <v>15</v>
      </c>
      <c r="H53" s="110">
        <v>15</v>
      </c>
      <c r="I53" s="12" t="s">
        <v>16</v>
      </c>
      <c r="J53" s="12" t="s">
        <v>16</v>
      </c>
      <c r="K53" s="13" t="s">
        <v>16</v>
      </c>
    </row>
    <row r="54" spans="1:11" ht="73.5" customHeight="1" x14ac:dyDescent="0.25">
      <c r="A54" s="193"/>
      <c r="B54" s="195"/>
      <c r="C54" s="110" t="s">
        <v>167</v>
      </c>
      <c r="D54" s="111" t="s">
        <v>19</v>
      </c>
      <c r="E54" s="12" t="s">
        <v>73</v>
      </c>
      <c r="F54" s="112">
        <v>2372.9151499999998</v>
      </c>
      <c r="G54" s="112">
        <v>1861.9366200000002</v>
      </c>
      <c r="H54" s="112">
        <v>1861.9366200000002</v>
      </c>
      <c r="I54" s="42">
        <f>H54-F54</f>
        <v>-510.97852999999964</v>
      </c>
      <c r="J54" s="43">
        <f>H54/F54*100-100</f>
        <v>-21.533788513255502</v>
      </c>
      <c r="K54" s="85" t="s">
        <v>74</v>
      </c>
    </row>
    <row r="55" spans="1:11" ht="50.25" customHeight="1" x14ac:dyDescent="0.25">
      <c r="A55" s="192" t="s">
        <v>211</v>
      </c>
      <c r="B55" s="194" t="s">
        <v>184</v>
      </c>
      <c r="C55" s="110" t="s">
        <v>185</v>
      </c>
      <c r="D55" s="41" t="s">
        <v>71</v>
      </c>
      <c r="E55" s="12" t="s">
        <v>65</v>
      </c>
      <c r="F55" s="110">
        <v>15</v>
      </c>
      <c r="G55" s="110">
        <v>15</v>
      </c>
      <c r="H55" s="110">
        <v>15</v>
      </c>
      <c r="I55" s="12" t="s">
        <v>16</v>
      </c>
      <c r="J55" s="12" t="s">
        <v>16</v>
      </c>
      <c r="K55" s="13" t="s">
        <v>16</v>
      </c>
    </row>
    <row r="56" spans="1:11" ht="69" customHeight="1" x14ac:dyDescent="0.25">
      <c r="A56" s="193"/>
      <c r="B56" s="195"/>
      <c r="C56" s="110" t="s">
        <v>167</v>
      </c>
      <c r="D56" s="111" t="s">
        <v>19</v>
      </c>
      <c r="E56" s="12" t="s">
        <v>73</v>
      </c>
      <c r="F56" s="112">
        <v>1658.5247300000001</v>
      </c>
      <c r="G56" s="112">
        <v>1762.80249</v>
      </c>
      <c r="H56" s="112">
        <v>1762.80249</v>
      </c>
      <c r="I56" s="42">
        <f>H56-F56</f>
        <v>104.27775999999994</v>
      </c>
      <c r="J56" s="43">
        <f>H56/F56*100-100</f>
        <v>6.2873804721621553</v>
      </c>
      <c r="K56" s="85" t="s">
        <v>74</v>
      </c>
    </row>
    <row r="57" spans="1:11" ht="57.75" customHeight="1" x14ac:dyDescent="0.25">
      <c r="A57" s="192" t="s">
        <v>212</v>
      </c>
      <c r="B57" s="194" t="s">
        <v>186</v>
      </c>
      <c r="C57" s="110" t="s">
        <v>187</v>
      </c>
      <c r="D57" s="31" t="s">
        <v>71</v>
      </c>
      <c r="E57" s="12" t="s">
        <v>65</v>
      </c>
      <c r="F57" s="110">
        <v>20</v>
      </c>
      <c r="G57" s="110">
        <v>13</v>
      </c>
      <c r="H57" s="110">
        <v>13</v>
      </c>
      <c r="I57" s="12" t="s">
        <v>16</v>
      </c>
      <c r="J57" s="12" t="s">
        <v>16</v>
      </c>
      <c r="K57" s="13" t="s">
        <v>16</v>
      </c>
    </row>
    <row r="58" spans="1:11" ht="72" customHeight="1" x14ac:dyDescent="0.25">
      <c r="A58" s="193"/>
      <c r="B58" s="195"/>
      <c r="C58" s="110" t="s">
        <v>167</v>
      </c>
      <c r="D58" s="111" t="s">
        <v>19</v>
      </c>
      <c r="E58" s="12" t="s">
        <v>73</v>
      </c>
      <c r="F58" s="112">
        <v>6220.5450899999996</v>
      </c>
      <c r="G58" s="112">
        <v>1682.6948</v>
      </c>
      <c r="H58" s="112">
        <v>1682.6948</v>
      </c>
      <c r="I58" s="42">
        <f>H58-F58</f>
        <v>-4537.8502899999994</v>
      </c>
      <c r="J58" s="43">
        <f>H58/F58*100-100</f>
        <v>-72.949399519584546</v>
      </c>
      <c r="K58" s="85" t="s">
        <v>74</v>
      </c>
    </row>
    <row r="59" spans="1:11" ht="51.75" customHeight="1" x14ac:dyDescent="0.25">
      <c r="A59" s="192" t="s">
        <v>213</v>
      </c>
      <c r="B59" s="194" t="s">
        <v>188</v>
      </c>
      <c r="C59" s="110" t="s">
        <v>189</v>
      </c>
      <c r="D59" s="31" t="s">
        <v>71</v>
      </c>
      <c r="E59" s="12" t="s">
        <v>65</v>
      </c>
      <c r="F59" s="110">
        <v>0</v>
      </c>
      <c r="G59" s="110">
        <v>11</v>
      </c>
      <c r="H59" s="110">
        <v>11</v>
      </c>
      <c r="I59" s="12" t="s">
        <v>16</v>
      </c>
      <c r="J59" s="12" t="s">
        <v>16</v>
      </c>
      <c r="K59" s="13" t="s">
        <v>16</v>
      </c>
    </row>
    <row r="60" spans="1:11" ht="74.25" customHeight="1" x14ac:dyDescent="0.25">
      <c r="A60" s="193"/>
      <c r="B60" s="195"/>
      <c r="C60" s="110" t="s">
        <v>167</v>
      </c>
      <c r="D60" s="114" t="s">
        <v>19</v>
      </c>
      <c r="E60" s="12" t="s">
        <v>73</v>
      </c>
      <c r="F60" s="112">
        <v>0</v>
      </c>
      <c r="G60" s="112">
        <v>4443.3092999999999</v>
      </c>
      <c r="H60" s="112">
        <v>4443.3092999999999</v>
      </c>
      <c r="I60" s="42">
        <f>H60-F60</f>
        <v>4443.3092999999999</v>
      </c>
      <c r="J60" s="43">
        <v>100</v>
      </c>
      <c r="K60" s="85" t="s">
        <v>74</v>
      </c>
    </row>
    <row r="61" spans="1:11" ht="48" customHeight="1" x14ac:dyDescent="0.25">
      <c r="A61" s="259" t="s">
        <v>214</v>
      </c>
      <c r="B61" s="260" t="s">
        <v>190</v>
      </c>
      <c r="C61" s="12" t="s">
        <v>47</v>
      </c>
      <c r="D61" s="114" t="s">
        <v>191</v>
      </c>
      <c r="E61" s="12" t="s">
        <v>65</v>
      </c>
      <c r="F61" s="42">
        <v>0</v>
      </c>
      <c r="G61" s="42" t="s">
        <v>192</v>
      </c>
      <c r="H61" s="42" t="s">
        <v>192</v>
      </c>
      <c r="I61" s="42" t="s">
        <v>16</v>
      </c>
      <c r="J61" s="43" t="s">
        <v>16</v>
      </c>
      <c r="K61" s="84" t="s">
        <v>16</v>
      </c>
    </row>
    <row r="62" spans="1:11" ht="72" customHeight="1" x14ac:dyDescent="0.25">
      <c r="A62" s="259"/>
      <c r="B62" s="260"/>
      <c r="C62" s="12" t="s">
        <v>72</v>
      </c>
      <c r="D62" s="114" t="s">
        <v>264</v>
      </c>
      <c r="E62" s="12" t="s">
        <v>73</v>
      </c>
      <c r="F62" s="42">
        <v>0</v>
      </c>
      <c r="G62" s="42">
        <v>4696.53</v>
      </c>
      <c r="H62" s="42">
        <v>4696.53</v>
      </c>
      <c r="I62" s="42">
        <v>4696.53</v>
      </c>
      <c r="J62" s="43">
        <v>100</v>
      </c>
      <c r="K62" s="85" t="s">
        <v>74</v>
      </c>
    </row>
    <row r="63" spans="1:11" ht="49.5" customHeight="1" x14ac:dyDescent="0.25">
      <c r="A63" s="259" t="s">
        <v>215</v>
      </c>
      <c r="B63" s="260" t="s">
        <v>193</v>
      </c>
      <c r="C63" s="115" t="s">
        <v>194</v>
      </c>
      <c r="D63" s="114" t="s">
        <v>191</v>
      </c>
      <c r="E63" s="115" t="s">
        <v>195</v>
      </c>
      <c r="F63" s="42">
        <v>0</v>
      </c>
      <c r="G63" s="42">
        <v>11</v>
      </c>
      <c r="H63" s="42">
        <v>11</v>
      </c>
      <c r="I63" s="42">
        <v>11</v>
      </c>
      <c r="J63" s="43" t="s">
        <v>16</v>
      </c>
      <c r="K63" s="84" t="s">
        <v>16</v>
      </c>
    </row>
    <row r="64" spans="1:11" ht="57.75" customHeight="1" x14ac:dyDescent="0.25">
      <c r="A64" s="259"/>
      <c r="B64" s="260"/>
      <c r="C64" s="115" t="s">
        <v>167</v>
      </c>
      <c r="D64" s="114" t="s">
        <v>264</v>
      </c>
      <c r="E64" s="115" t="s">
        <v>73</v>
      </c>
      <c r="F64" s="42">
        <v>0</v>
      </c>
      <c r="G64" s="42">
        <v>560.41999999999996</v>
      </c>
      <c r="H64" s="42">
        <v>560.41999999999996</v>
      </c>
      <c r="I64" s="42">
        <v>560.41999999999996</v>
      </c>
      <c r="J64" s="43">
        <v>100</v>
      </c>
      <c r="K64" s="85" t="s">
        <v>74</v>
      </c>
    </row>
    <row r="65" spans="1:11" hidden="1" x14ac:dyDescent="0.25">
      <c r="A65" s="116"/>
      <c r="B65" s="117"/>
      <c r="C65" s="115"/>
      <c r="D65" s="114"/>
      <c r="E65" s="115"/>
      <c r="F65" s="42"/>
      <c r="G65" s="42"/>
      <c r="H65" s="42"/>
      <c r="I65" s="42"/>
      <c r="J65" s="43"/>
      <c r="K65" s="85"/>
    </row>
    <row r="66" spans="1:11" hidden="1" x14ac:dyDescent="0.25">
      <c r="A66" s="45" t="s">
        <v>75</v>
      </c>
      <c r="B66" s="198" t="s">
        <v>69</v>
      </c>
      <c r="C66" s="199"/>
      <c r="D66" s="46"/>
      <c r="E66" s="47"/>
      <c r="F66" s="48">
        <f>F38+F46+F40+F42+F44+F48+F50+F52+F54+F56+F58+F60+F62+F64</f>
        <v>31091.500000000004</v>
      </c>
      <c r="G66" s="48">
        <f t="shared" ref="G66:I66" si="2">G38+G46+G40+G42+G44+G48+G50+G52+G54+G56+G58+G60+G62+G64</f>
        <v>31664.053300000003</v>
      </c>
      <c r="H66" s="48">
        <f t="shared" si="2"/>
        <v>31664.053300000003</v>
      </c>
      <c r="I66" s="48">
        <f t="shared" si="2"/>
        <v>572.55330000000129</v>
      </c>
      <c r="J66" s="43">
        <f>H66/F66*100-100</f>
        <v>1.8415107022819797</v>
      </c>
      <c r="K66" s="12" t="s">
        <v>16</v>
      </c>
    </row>
    <row r="67" spans="1:11" s="52" customFormat="1" ht="14.25" hidden="1" x14ac:dyDescent="0.2">
      <c r="A67" s="49"/>
      <c r="B67" s="196" t="s">
        <v>24</v>
      </c>
      <c r="C67" s="197"/>
      <c r="D67" s="18"/>
      <c r="E67" s="17" t="s">
        <v>73</v>
      </c>
      <c r="F67" s="50">
        <f>F35+F66</f>
        <v>66688.800000000003</v>
      </c>
      <c r="G67" s="50">
        <f t="shared" ref="G67:I67" si="3">G35+G66</f>
        <v>68654.0533</v>
      </c>
      <c r="H67" s="50">
        <f t="shared" si="3"/>
        <v>68654.0533</v>
      </c>
      <c r="I67" s="50">
        <f t="shared" si="3"/>
        <v>1965.2533000000058</v>
      </c>
      <c r="J67" s="50">
        <f>J35+J66</f>
        <v>5.7538860790661914</v>
      </c>
      <c r="K67" s="51" t="s">
        <v>16</v>
      </c>
    </row>
    <row r="68" spans="1:11" x14ac:dyDescent="0.25">
      <c r="A68" s="211" t="s">
        <v>25</v>
      </c>
      <c r="B68" s="212"/>
      <c r="C68" s="212"/>
      <c r="D68" s="212"/>
      <c r="E68" s="212"/>
      <c r="F68" s="212"/>
      <c r="G68" s="212"/>
      <c r="H68" s="212"/>
      <c r="I68" s="212"/>
      <c r="J68" s="212"/>
      <c r="K68" s="213"/>
    </row>
    <row r="69" spans="1:11" x14ac:dyDescent="0.25">
      <c r="A69" s="80">
        <v>3</v>
      </c>
      <c r="B69" s="214"/>
      <c r="C69" s="215"/>
      <c r="D69" s="215"/>
      <c r="E69" s="215"/>
      <c r="F69" s="215"/>
      <c r="G69" s="215"/>
      <c r="H69" s="215"/>
      <c r="I69" s="215"/>
      <c r="J69" s="215"/>
      <c r="K69" s="216"/>
    </row>
    <row r="70" spans="1:11" x14ac:dyDescent="0.25">
      <c r="A70" s="200" t="s">
        <v>26</v>
      </c>
      <c r="B70" s="217" t="s">
        <v>27</v>
      </c>
      <c r="C70" s="81" t="s">
        <v>28</v>
      </c>
      <c r="D70" s="82" t="s">
        <v>29</v>
      </c>
      <c r="E70" s="83" t="s">
        <v>30</v>
      </c>
      <c r="F70" s="83">
        <v>1530</v>
      </c>
      <c r="G70" s="83">
        <v>1530</v>
      </c>
      <c r="H70" s="83">
        <v>1530</v>
      </c>
      <c r="I70" s="12" t="s">
        <v>16</v>
      </c>
      <c r="J70" s="12" t="s">
        <v>16</v>
      </c>
      <c r="K70" s="13" t="s">
        <v>16</v>
      </c>
    </row>
    <row r="71" spans="1:11" ht="59.25" customHeight="1" x14ac:dyDescent="0.25">
      <c r="A71" s="200"/>
      <c r="B71" s="218"/>
      <c r="C71" s="84" t="s">
        <v>31</v>
      </c>
      <c r="D71" s="85" t="s">
        <v>19</v>
      </c>
      <c r="E71" s="83" t="s">
        <v>10</v>
      </c>
      <c r="F71" s="20">
        <v>17609.900000000001</v>
      </c>
      <c r="G71" s="20">
        <v>19147.400000000001</v>
      </c>
      <c r="H71" s="20">
        <v>19147.400000000001</v>
      </c>
      <c r="I71" s="21">
        <f>H71-F71</f>
        <v>1537.5</v>
      </c>
      <c r="J71" s="86">
        <f>H71/F71*100-100</f>
        <v>8.7308843321086442</v>
      </c>
      <c r="K71" s="85" t="s">
        <v>162</v>
      </c>
    </row>
    <row r="72" spans="1:11" x14ac:dyDescent="0.25">
      <c r="A72" s="219" t="s">
        <v>32</v>
      </c>
      <c r="B72" s="217" t="s">
        <v>33</v>
      </c>
      <c r="C72" s="246" t="s">
        <v>34</v>
      </c>
      <c r="D72" s="85" t="s">
        <v>35</v>
      </c>
      <c r="E72" s="83" t="s">
        <v>36</v>
      </c>
      <c r="F72" s="22">
        <v>475749</v>
      </c>
      <c r="G72" s="22">
        <v>475749</v>
      </c>
      <c r="H72" s="22">
        <v>483916</v>
      </c>
      <c r="I72" s="12" t="s">
        <v>16</v>
      </c>
      <c r="J72" s="12" t="s">
        <v>16</v>
      </c>
      <c r="K72" s="13" t="s">
        <v>16</v>
      </c>
    </row>
    <row r="73" spans="1:11" x14ac:dyDescent="0.25">
      <c r="A73" s="221"/>
      <c r="B73" s="222"/>
      <c r="C73" s="247"/>
      <c r="D73" s="87" t="s">
        <v>37</v>
      </c>
      <c r="E73" s="83" t="s">
        <v>38</v>
      </c>
      <c r="F73" s="83">
        <v>500</v>
      </c>
      <c r="G73" s="83">
        <v>500</v>
      </c>
      <c r="H73" s="83">
        <v>500</v>
      </c>
      <c r="I73" s="12" t="s">
        <v>16</v>
      </c>
      <c r="J73" s="12" t="s">
        <v>16</v>
      </c>
      <c r="K73" s="13" t="s">
        <v>16</v>
      </c>
    </row>
    <row r="74" spans="1:11" ht="72" customHeight="1" x14ac:dyDescent="0.25">
      <c r="A74" s="220"/>
      <c r="B74" s="218"/>
      <c r="C74" s="84" t="s">
        <v>31</v>
      </c>
      <c r="D74" s="85" t="s">
        <v>19</v>
      </c>
      <c r="E74" s="83" t="s">
        <v>10</v>
      </c>
      <c r="F74" s="20">
        <v>1821</v>
      </c>
      <c r="G74" s="20">
        <v>1650.5</v>
      </c>
      <c r="H74" s="20">
        <v>1650.5</v>
      </c>
      <c r="I74" s="23">
        <f>H74-F74</f>
        <v>-170.5</v>
      </c>
      <c r="J74" s="86">
        <f>H74/F74*100-100</f>
        <v>-9.3629873695771551</v>
      </c>
      <c r="K74" s="88" t="s">
        <v>163</v>
      </c>
    </row>
    <row r="75" spans="1:11" ht="27" customHeight="1" x14ac:dyDescent="0.25">
      <c r="A75" s="219" t="s">
        <v>39</v>
      </c>
      <c r="B75" s="217" t="s">
        <v>40</v>
      </c>
      <c r="C75" s="84" t="s">
        <v>41</v>
      </c>
      <c r="D75" s="85" t="s">
        <v>42</v>
      </c>
      <c r="E75" s="83" t="s">
        <v>43</v>
      </c>
      <c r="F75" s="24">
        <v>0.60973500000000003</v>
      </c>
      <c r="G75" s="24">
        <v>0.60973500000000003</v>
      </c>
      <c r="H75" s="25">
        <v>0.60363699999999998</v>
      </c>
      <c r="I75" s="12" t="s">
        <v>16</v>
      </c>
      <c r="J75" s="12" t="s">
        <v>16</v>
      </c>
      <c r="K75" s="13" t="s">
        <v>16</v>
      </c>
    </row>
    <row r="76" spans="1:11" ht="63" customHeight="1" x14ac:dyDescent="0.25">
      <c r="A76" s="220"/>
      <c r="B76" s="218"/>
      <c r="C76" s="84" t="s">
        <v>31</v>
      </c>
      <c r="D76" s="85" t="s">
        <v>19</v>
      </c>
      <c r="E76" s="83" t="s">
        <v>10</v>
      </c>
      <c r="F76" s="20">
        <v>9839.6200000000008</v>
      </c>
      <c r="G76" s="20">
        <v>10119.59</v>
      </c>
      <c r="H76" s="20">
        <v>10119.59</v>
      </c>
      <c r="I76" s="21">
        <f t="shared" ref="I76" si="4">H76-F76</f>
        <v>279.96999999999935</v>
      </c>
      <c r="J76" s="86">
        <f>H76/F76*100-100</f>
        <v>2.8453334579993736</v>
      </c>
      <c r="K76" s="85" t="s">
        <v>162</v>
      </c>
    </row>
    <row r="77" spans="1:11" hidden="1" x14ac:dyDescent="0.25">
      <c r="A77" s="89"/>
      <c r="B77" s="90" t="s">
        <v>69</v>
      </c>
      <c r="C77" s="91"/>
      <c r="D77" s="91"/>
      <c r="E77" s="91" t="s">
        <v>10</v>
      </c>
      <c r="F77" s="26">
        <f>F71+F74+F76</f>
        <v>29270.520000000004</v>
      </c>
      <c r="G77" s="26">
        <f>G71+G74+G76</f>
        <v>30917.49</v>
      </c>
      <c r="H77" s="26">
        <f t="shared" ref="H77:I77" si="5">H71+H74+H76</f>
        <v>30917.49</v>
      </c>
      <c r="I77" s="27">
        <f t="shared" si="5"/>
        <v>1646.9699999999993</v>
      </c>
      <c r="J77" s="92">
        <f>H77/F77*100-100</f>
        <v>5.6267193066607462</v>
      </c>
      <c r="K77" s="13" t="s">
        <v>16</v>
      </c>
    </row>
  </sheetData>
  <mergeCells count="80">
    <mergeCell ref="A14:A16"/>
    <mergeCell ref="B14:B16"/>
    <mergeCell ref="C14:C15"/>
    <mergeCell ref="A17:A19"/>
    <mergeCell ref="B8:B10"/>
    <mergeCell ref="C8:C9"/>
    <mergeCell ref="A11:A13"/>
    <mergeCell ref="B11:B13"/>
    <mergeCell ref="C11:C12"/>
    <mergeCell ref="A37:A38"/>
    <mergeCell ref="B37:B38"/>
    <mergeCell ref="A39:A40"/>
    <mergeCell ref="B39:B40"/>
    <mergeCell ref="A41:A42"/>
    <mergeCell ref="B41:B42"/>
    <mergeCell ref="A31:A32"/>
    <mergeCell ref="B31:B32"/>
    <mergeCell ref="A33:A34"/>
    <mergeCell ref="B33:B34"/>
    <mergeCell ref="A36:K36"/>
    <mergeCell ref="B20:K20"/>
    <mergeCell ref="A21:K21"/>
    <mergeCell ref="A22:A24"/>
    <mergeCell ref="B22:B24"/>
    <mergeCell ref="C22:C23"/>
    <mergeCell ref="B17:B19"/>
    <mergeCell ref="B7:K7"/>
    <mergeCell ref="A2:K2"/>
    <mergeCell ref="A5:A6"/>
    <mergeCell ref="B5:B6"/>
    <mergeCell ref="C5:C6"/>
    <mergeCell ref="D5:D6"/>
    <mergeCell ref="E5:E6"/>
    <mergeCell ref="F5:F6"/>
    <mergeCell ref="G5:G6"/>
    <mergeCell ref="H5:H6"/>
    <mergeCell ref="I5:J5"/>
    <mergeCell ref="K5:K6"/>
    <mergeCell ref="C17:C19"/>
    <mergeCell ref="C3:G3"/>
    <mergeCell ref="A8:A10"/>
    <mergeCell ref="A68:K68"/>
    <mergeCell ref="B69:K69"/>
    <mergeCell ref="A70:A71"/>
    <mergeCell ref="B70:B71"/>
    <mergeCell ref="A75:A76"/>
    <mergeCell ref="B75:B76"/>
    <mergeCell ref="A72:A74"/>
    <mergeCell ref="B72:B74"/>
    <mergeCell ref="C72:C73"/>
    <mergeCell ref="A25:A27"/>
    <mergeCell ref="B25:B27"/>
    <mergeCell ref="C25:C26"/>
    <mergeCell ref="A28:A30"/>
    <mergeCell ref="B28:B30"/>
    <mergeCell ref="C28:C29"/>
    <mergeCell ref="A43:A44"/>
    <mergeCell ref="B43:B44"/>
    <mergeCell ref="A45:A46"/>
    <mergeCell ref="B45:B46"/>
    <mergeCell ref="A47:A48"/>
    <mergeCell ref="B47:B48"/>
    <mergeCell ref="A49:A50"/>
    <mergeCell ref="B49:B50"/>
    <mergeCell ref="A51:A52"/>
    <mergeCell ref="B51:B52"/>
    <mergeCell ref="A53:A54"/>
    <mergeCell ref="B53:B54"/>
    <mergeCell ref="A55:A56"/>
    <mergeCell ref="B55:B56"/>
    <mergeCell ref="B67:C67"/>
    <mergeCell ref="B66:C66"/>
    <mergeCell ref="A57:A58"/>
    <mergeCell ref="B57:B58"/>
    <mergeCell ref="A59:A60"/>
    <mergeCell ref="B59:B60"/>
    <mergeCell ref="A61:A62"/>
    <mergeCell ref="B61:B62"/>
    <mergeCell ref="A63:A64"/>
    <mergeCell ref="B63:B64"/>
  </mergeCells>
  <pageMargins left="0.31496062992125984" right="0.11811023622047245" top="0.74803149606299213" bottom="0.35433070866141736" header="0.31496062992125984" footer="0.31496062992125984"/>
  <pageSetup paperSize="9" scale="5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7A19A6-3EAB-4079-9823-BE5D5FCFAE3E}">
  <sheetPr>
    <tabColor rgb="FFFF0000"/>
  </sheetPr>
  <dimension ref="A1:N30"/>
  <sheetViews>
    <sheetView topLeftCell="A40" zoomScale="80" zoomScaleNormal="80" workbookViewId="0">
      <selection activeCell="I1" sqref="I1"/>
    </sheetView>
  </sheetViews>
  <sheetFormatPr defaultColWidth="10.28515625" defaultRowHeight="15.75" x14ac:dyDescent="0.25"/>
  <cols>
    <col min="1" max="1" width="6.7109375" style="1" customWidth="1"/>
    <col min="2" max="2" width="25.5703125" style="2" customWidth="1"/>
    <col min="3" max="3" width="33" style="2" customWidth="1"/>
    <col min="4" max="4" width="25.85546875" style="2" customWidth="1"/>
    <col min="5" max="5" width="11.140625" style="2" customWidth="1"/>
    <col min="6" max="6" width="13.7109375" style="2" customWidth="1"/>
    <col min="7" max="7" width="13.5703125" style="2" customWidth="1"/>
    <col min="8" max="9" width="15.42578125" style="2" customWidth="1"/>
    <col min="10" max="10" width="11.5703125" style="2" customWidth="1"/>
    <col min="11" max="11" width="27.140625" style="2" customWidth="1"/>
    <col min="12" max="12" width="14.7109375" style="2" hidden="1" customWidth="1"/>
    <col min="13" max="13" width="14.85546875" style="2" hidden="1" customWidth="1"/>
    <col min="14" max="14" width="15.28515625" style="2" hidden="1" customWidth="1"/>
    <col min="15" max="16" width="0" style="2" hidden="1" customWidth="1"/>
    <col min="17" max="16384" width="10.28515625" style="2"/>
  </cols>
  <sheetData>
    <row r="1" spans="1:11" x14ac:dyDescent="0.25">
      <c r="A1" s="2"/>
      <c r="K1" s="4"/>
    </row>
    <row r="2" spans="1:11" ht="41.85" customHeight="1" x14ac:dyDescent="0.25">
      <c r="A2" s="229" t="s">
        <v>235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1" ht="28.5" customHeight="1" x14ac:dyDescent="0.25">
      <c r="A3" s="57"/>
      <c r="B3" s="267" t="s">
        <v>256</v>
      </c>
      <c r="C3" s="267"/>
      <c r="D3" s="267"/>
      <c r="E3" s="267"/>
      <c r="F3" s="267"/>
      <c r="G3" s="267"/>
      <c r="H3" s="267"/>
      <c r="I3" s="267"/>
      <c r="J3" s="267"/>
      <c r="K3" s="267"/>
    </row>
    <row r="4" spans="1:11" x14ac:dyDescent="0.25">
      <c r="A4" s="2"/>
      <c r="E4" s="7"/>
      <c r="F4" s="7"/>
      <c r="K4" s="4" t="s">
        <v>0</v>
      </c>
    </row>
    <row r="5" spans="1:11" x14ac:dyDescent="0.25">
      <c r="A5" s="230" t="s">
        <v>1</v>
      </c>
      <c r="B5" s="232" t="s">
        <v>2</v>
      </c>
      <c r="C5" s="234" t="s">
        <v>3</v>
      </c>
      <c r="D5" s="236" t="s">
        <v>4</v>
      </c>
      <c r="E5" s="236" t="s">
        <v>5</v>
      </c>
      <c r="F5" s="236" t="s">
        <v>6</v>
      </c>
      <c r="G5" s="286" t="s">
        <v>217</v>
      </c>
      <c r="H5" s="287" t="s">
        <v>7</v>
      </c>
      <c r="I5" s="241" t="s">
        <v>8</v>
      </c>
      <c r="J5" s="241"/>
      <c r="K5" s="288" t="s">
        <v>9</v>
      </c>
    </row>
    <row r="6" spans="1:11" ht="57.75" customHeight="1" x14ac:dyDescent="0.25">
      <c r="A6" s="231"/>
      <c r="B6" s="285"/>
      <c r="C6" s="235"/>
      <c r="D6" s="237"/>
      <c r="E6" s="237"/>
      <c r="F6" s="237"/>
      <c r="G6" s="286"/>
      <c r="H6" s="287"/>
      <c r="I6" s="60" t="s">
        <v>10</v>
      </c>
      <c r="J6" s="60" t="s">
        <v>11</v>
      </c>
      <c r="K6" s="288"/>
    </row>
    <row r="7" spans="1:11" x14ac:dyDescent="0.25">
      <c r="A7" s="130">
        <v>1</v>
      </c>
      <c r="B7" s="274" t="s">
        <v>260</v>
      </c>
      <c r="C7" s="275"/>
      <c r="D7" s="275"/>
      <c r="E7" s="275"/>
      <c r="F7" s="275"/>
      <c r="G7" s="275"/>
      <c r="H7" s="275"/>
      <c r="I7" s="275"/>
      <c r="J7" s="275"/>
      <c r="K7" s="8"/>
    </row>
    <row r="8" spans="1:11" ht="65.25" customHeight="1" x14ac:dyDescent="0.25">
      <c r="A8" s="268" t="s">
        <v>12</v>
      </c>
      <c r="B8" s="269" t="s">
        <v>76</v>
      </c>
      <c r="C8" s="131" t="s">
        <v>77</v>
      </c>
      <c r="D8" s="73" t="s">
        <v>78</v>
      </c>
      <c r="E8" s="65" t="s">
        <v>18</v>
      </c>
      <c r="F8" s="132">
        <v>12721</v>
      </c>
      <c r="G8" s="132">
        <v>12083</v>
      </c>
      <c r="H8" s="132">
        <v>12023</v>
      </c>
      <c r="I8" s="133">
        <f>H8-F8</f>
        <v>-698</v>
      </c>
      <c r="J8" s="134">
        <f>H8/F8%</f>
        <v>94.51300998349187</v>
      </c>
      <c r="K8" s="135"/>
    </row>
    <row r="9" spans="1:11" ht="88.5" customHeight="1" x14ac:dyDescent="0.25">
      <c r="A9" s="268"/>
      <c r="B9" s="269"/>
      <c r="C9" s="73" t="s">
        <v>218</v>
      </c>
      <c r="D9" s="73" t="s">
        <v>19</v>
      </c>
      <c r="E9" s="65" t="s">
        <v>10</v>
      </c>
      <c r="F9" s="136">
        <v>912441.7</v>
      </c>
      <c r="G9" s="136">
        <v>882915.4</v>
      </c>
      <c r="H9" s="136">
        <f>G9</f>
        <v>882915.4</v>
      </c>
      <c r="I9" s="105">
        <f t="shared" ref="I9:I29" si="0">H9-F9</f>
        <v>-29526.29999999993</v>
      </c>
      <c r="J9" s="134">
        <f t="shared" ref="J9" si="1">H9/F9%</f>
        <v>96.764034348715114</v>
      </c>
      <c r="K9" s="119" t="s">
        <v>261</v>
      </c>
    </row>
    <row r="10" spans="1:11" ht="36" customHeight="1" x14ac:dyDescent="0.25">
      <c r="A10" s="268" t="s">
        <v>20</v>
      </c>
      <c r="B10" s="269" t="s">
        <v>79</v>
      </c>
      <c r="C10" s="120" t="s">
        <v>80</v>
      </c>
      <c r="D10" s="73" t="s">
        <v>81</v>
      </c>
      <c r="E10" s="65" t="s">
        <v>18</v>
      </c>
      <c r="F10" s="132">
        <v>12721</v>
      </c>
      <c r="G10" s="132">
        <v>12083</v>
      </c>
      <c r="H10" s="132">
        <v>12023</v>
      </c>
      <c r="I10" s="133">
        <f t="shared" si="0"/>
        <v>-698</v>
      </c>
      <c r="J10" s="134">
        <f>H10/F10%</f>
        <v>94.51300998349187</v>
      </c>
      <c r="K10" s="135"/>
    </row>
    <row r="11" spans="1:11" ht="90" x14ac:dyDescent="0.25">
      <c r="A11" s="268"/>
      <c r="B11" s="269"/>
      <c r="C11" s="73" t="s">
        <v>219</v>
      </c>
      <c r="D11" s="73" t="s">
        <v>19</v>
      </c>
      <c r="E11" s="65" t="s">
        <v>10</v>
      </c>
      <c r="F11" s="105">
        <v>681527.4</v>
      </c>
      <c r="G11" s="105">
        <v>738239.4</v>
      </c>
      <c r="H11" s="105">
        <v>738139.4</v>
      </c>
      <c r="I11" s="105">
        <f t="shared" si="0"/>
        <v>56612</v>
      </c>
      <c r="J11" s="134">
        <f t="shared" ref="J11" si="2">H11/F11%</f>
        <v>108.3066359474322</v>
      </c>
      <c r="K11" s="121" t="s">
        <v>262</v>
      </c>
    </row>
    <row r="12" spans="1:11" ht="48.75" customHeight="1" x14ac:dyDescent="0.25">
      <c r="A12" s="268" t="s">
        <v>22</v>
      </c>
      <c r="B12" s="269" t="s">
        <v>236</v>
      </c>
      <c r="C12" s="120" t="s">
        <v>82</v>
      </c>
      <c r="D12" s="73" t="s">
        <v>78</v>
      </c>
      <c r="E12" s="65" t="s">
        <v>18</v>
      </c>
      <c r="F12" s="132">
        <v>12922</v>
      </c>
      <c r="G12" s="132">
        <v>13020</v>
      </c>
      <c r="H12" s="132">
        <v>12950</v>
      </c>
      <c r="I12" s="133">
        <f t="shared" si="0"/>
        <v>28</v>
      </c>
      <c r="J12" s="134">
        <f>H12/F12%</f>
        <v>100.21668472372698</v>
      </c>
      <c r="K12" s="135"/>
    </row>
    <row r="13" spans="1:11" ht="90" x14ac:dyDescent="0.25">
      <c r="A13" s="268"/>
      <c r="B13" s="269"/>
      <c r="C13" s="73" t="s">
        <v>220</v>
      </c>
      <c r="D13" s="73" t="s">
        <v>19</v>
      </c>
      <c r="E13" s="65" t="s">
        <v>10</v>
      </c>
      <c r="F13" s="136">
        <f>103990.6+541063.1+59591.2</f>
        <v>704644.89999999991</v>
      </c>
      <c r="G13" s="136">
        <f>111335+571076.2+56421.6+1139</f>
        <v>739971.79999999993</v>
      </c>
      <c r="H13" s="136">
        <f>111335+571076.2+56383.6+1139</f>
        <v>739933.79999999993</v>
      </c>
      <c r="I13" s="105">
        <f t="shared" si="0"/>
        <v>35288.900000000023</v>
      </c>
      <c r="J13" s="134">
        <f t="shared" ref="J13" si="3">H13/F13%</f>
        <v>105.00804021997463</v>
      </c>
      <c r="K13" s="121" t="s">
        <v>262</v>
      </c>
    </row>
    <row r="14" spans="1:11" ht="71.25" customHeight="1" x14ac:dyDescent="0.25">
      <c r="A14" s="268" t="s">
        <v>83</v>
      </c>
      <c r="B14" s="263" t="s">
        <v>237</v>
      </c>
      <c r="C14" s="120" t="s">
        <v>84</v>
      </c>
      <c r="D14" s="73" t="s">
        <v>78</v>
      </c>
      <c r="E14" s="65" t="s">
        <v>18</v>
      </c>
      <c r="F14" s="132">
        <v>14466</v>
      </c>
      <c r="G14" s="132">
        <v>14665</v>
      </c>
      <c r="H14" s="132">
        <v>14523</v>
      </c>
      <c r="I14" s="133">
        <f t="shared" si="0"/>
        <v>57</v>
      </c>
      <c r="J14" s="134">
        <f>H14/F14%</f>
        <v>100.39402737453339</v>
      </c>
      <c r="K14" s="135"/>
    </row>
    <row r="15" spans="1:11" ht="90" x14ac:dyDescent="0.25">
      <c r="A15" s="268"/>
      <c r="B15" s="210"/>
      <c r="C15" s="73" t="s">
        <v>220</v>
      </c>
      <c r="D15" s="73" t="s">
        <v>19</v>
      </c>
      <c r="E15" s="65" t="s">
        <v>10</v>
      </c>
      <c r="F15" s="136">
        <f>109167.5+568180.8+66577.8</f>
        <v>743926.10000000009</v>
      </c>
      <c r="G15" s="136">
        <f>116888.5+599698.1+64257.9+1297.3</f>
        <v>782141.8</v>
      </c>
      <c r="H15" s="136">
        <f>116888.5-4.85+599698.1+64219.9+1297.3</f>
        <v>782098.95000000007</v>
      </c>
      <c r="I15" s="105">
        <f t="shared" si="0"/>
        <v>38172.849999999977</v>
      </c>
      <c r="J15" s="134">
        <f t="shared" ref="J15" si="4">H15/F15%</f>
        <v>105.13126908707733</v>
      </c>
      <c r="K15" s="137"/>
    </row>
    <row r="16" spans="1:11" ht="40.5" customHeight="1" x14ac:dyDescent="0.25">
      <c r="A16" s="268" t="s">
        <v>85</v>
      </c>
      <c r="B16" s="269" t="s">
        <v>238</v>
      </c>
      <c r="C16" s="120" t="s">
        <v>86</v>
      </c>
      <c r="D16" s="73" t="s">
        <v>78</v>
      </c>
      <c r="E16" s="65" t="s">
        <v>18</v>
      </c>
      <c r="F16" s="132">
        <v>2121</v>
      </c>
      <c r="G16" s="132">
        <v>2078</v>
      </c>
      <c r="H16" s="132">
        <v>2068</v>
      </c>
      <c r="I16" s="133">
        <f t="shared" si="0"/>
        <v>-53</v>
      </c>
      <c r="J16" s="134">
        <f>H16/F16%</f>
        <v>97.501178689297504</v>
      </c>
      <c r="K16" s="135"/>
    </row>
    <row r="17" spans="1:11" ht="90" x14ac:dyDescent="0.25">
      <c r="A17" s="268"/>
      <c r="B17" s="269"/>
      <c r="C17" s="73" t="s">
        <v>220</v>
      </c>
      <c r="D17" s="73" t="s">
        <v>19</v>
      </c>
      <c r="E17" s="65" t="s">
        <v>10</v>
      </c>
      <c r="F17" s="136">
        <f>34890.9+182076.1+10822.3</f>
        <v>227789.3</v>
      </c>
      <c r="G17" s="136">
        <f>36230.2+192176+9926+200.4</f>
        <v>238532.6</v>
      </c>
      <c r="H17" s="136">
        <f>36230.2-4.85+192176+9888.1+200.4</f>
        <v>238489.85</v>
      </c>
      <c r="I17" s="105">
        <f t="shared" si="0"/>
        <v>10700.550000000017</v>
      </c>
      <c r="J17" s="134">
        <f t="shared" ref="J17" si="5">H17/F17%</f>
        <v>104.6975648109898</v>
      </c>
      <c r="K17" s="137"/>
    </row>
    <row r="18" spans="1:11" ht="231.75" customHeight="1" x14ac:dyDescent="0.25">
      <c r="A18" s="268" t="s">
        <v>87</v>
      </c>
      <c r="B18" s="269" t="s">
        <v>88</v>
      </c>
      <c r="C18" s="120" t="s">
        <v>221</v>
      </c>
      <c r="D18" s="73" t="s">
        <v>89</v>
      </c>
      <c r="E18" s="122" t="s">
        <v>90</v>
      </c>
      <c r="F18" s="132">
        <v>1531335</v>
      </c>
      <c r="G18" s="132">
        <v>1311705</v>
      </c>
      <c r="H18" s="132">
        <v>1311705</v>
      </c>
      <c r="I18" s="133">
        <f t="shared" si="0"/>
        <v>-219630</v>
      </c>
      <c r="J18" s="134">
        <f>H18/F18%</f>
        <v>85.657612475389115</v>
      </c>
      <c r="K18" s="135"/>
    </row>
    <row r="19" spans="1:11" ht="140.25" x14ac:dyDescent="0.25">
      <c r="A19" s="268"/>
      <c r="B19" s="269"/>
      <c r="C19" s="73" t="s">
        <v>222</v>
      </c>
      <c r="D19" s="73" t="s">
        <v>19</v>
      </c>
      <c r="E19" s="65" t="s">
        <v>10</v>
      </c>
      <c r="F19" s="105">
        <v>200965.8</v>
      </c>
      <c r="G19" s="105">
        <v>173783</v>
      </c>
      <c r="H19" s="105">
        <v>173782</v>
      </c>
      <c r="I19" s="105">
        <f t="shared" si="0"/>
        <v>-27183.799999999988</v>
      </c>
      <c r="J19" s="134">
        <f t="shared" ref="J19" si="6">H19/F19%</f>
        <v>86.473419855517704</v>
      </c>
      <c r="K19" s="138" t="s">
        <v>223</v>
      </c>
    </row>
    <row r="20" spans="1:11" ht="46.5" customHeight="1" x14ac:dyDescent="0.25">
      <c r="A20" s="268" t="s">
        <v>91</v>
      </c>
      <c r="B20" s="269" t="s">
        <v>224</v>
      </c>
      <c r="C20" s="120" t="s">
        <v>225</v>
      </c>
      <c r="D20" s="73" t="s">
        <v>226</v>
      </c>
      <c r="E20" s="122" t="s">
        <v>97</v>
      </c>
      <c r="F20" s="139">
        <v>98</v>
      </c>
      <c r="G20" s="139">
        <v>114</v>
      </c>
      <c r="H20" s="139">
        <v>114</v>
      </c>
      <c r="I20" s="133">
        <f t="shared" si="0"/>
        <v>16</v>
      </c>
      <c r="J20" s="134">
        <f>H20/F20%</f>
        <v>116.32653061224489</v>
      </c>
      <c r="K20" s="135"/>
    </row>
    <row r="21" spans="1:11" ht="90" x14ac:dyDescent="0.25">
      <c r="A21" s="268"/>
      <c r="B21" s="269"/>
      <c r="C21" s="73" t="s">
        <v>227</v>
      </c>
      <c r="D21" s="73" t="s">
        <v>19</v>
      </c>
      <c r="E21" s="65" t="s">
        <v>10</v>
      </c>
      <c r="F21" s="105">
        <v>0</v>
      </c>
      <c r="G21" s="105"/>
      <c r="H21" s="105"/>
      <c r="I21" s="105">
        <f t="shared" si="0"/>
        <v>0</v>
      </c>
      <c r="J21" s="134" t="e">
        <f t="shared" ref="J21" si="7">H21/F21%</f>
        <v>#DIV/0!</v>
      </c>
      <c r="K21" s="137"/>
    </row>
    <row r="22" spans="1:11" ht="315" customHeight="1" x14ac:dyDescent="0.25">
      <c r="A22" s="276" t="s">
        <v>91</v>
      </c>
      <c r="B22" s="278" t="s">
        <v>228</v>
      </c>
      <c r="C22" s="120" t="s">
        <v>229</v>
      </c>
      <c r="D22" s="140" t="s">
        <v>230</v>
      </c>
      <c r="E22" s="123" t="s">
        <v>18</v>
      </c>
      <c r="F22" s="132">
        <v>1734</v>
      </c>
      <c r="G22" s="132">
        <v>1742</v>
      </c>
      <c r="H22" s="132">
        <v>1742</v>
      </c>
      <c r="I22" s="133">
        <f t="shared" si="0"/>
        <v>8</v>
      </c>
      <c r="J22" s="134">
        <f>H22/F22%</f>
        <v>100.46136101499424</v>
      </c>
      <c r="K22" s="135"/>
    </row>
    <row r="23" spans="1:11" ht="90" x14ac:dyDescent="0.25">
      <c r="A23" s="277"/>
      <c r="B23" s="278"/>
      <c r="C23" s="73" t="s">
        <v>231</v>
      </c>
      <c r="D23" s="73" t="s">
        <v>19</v>
      </c>
      <c r="E23" s="65" t="s">
        <v>10</v>
      </c>
      <c r="F23" s="105">
        <v>101238.5</v>
      </c>
      <c r="G23" s="105">
        <v>115310.3</v>
      </c>
      <c r="H23" s="105">
        <v>115210.3</v>
      </c>
      <c r="I23" s="105">
        <f t="shared" si="0"/>
        <v>13971.800000000003</v>
      </c>
      <c r="J23" s="134">
        <f t="shared" ref="J23" si="8">H23/F23%</f>
        <v>113.80087614889592</v>
      </c>
      <c r="K23" s="121" t="s">
        <v>262</v>
      </c>
    </row>
    <row r="24" spans="1:11" ht="45" x14ac:dyDescent="0.25">
      <c r="A24" s="276" t="s">
        <v>92</v>
      </c>
      <c r="B24" s="280" t="s">
        <v>95</v>
      </c>
      <c r="C24" s="282" t="s">
        <v>232</v>
      </c>
      <c r="D24" s="73" t="s">
        <v>96</v>
      </c>
      <c r="E24" s="122" t="s">
        <v>97</v>
      </c>
      <c r="F24" s="132">
        <v>55</v>
      </c>
      <c r="G24" s="132">
        <v>55</v>
      </c>
      <c r="H24" s="132">
        <v>55</v>
      </c>
      <c r="I24" s="133">
        <f t="shared" si="0"/>
        <v>0</v>
      </c>
      <c r="J24" s="134">
        <f>H24/F24%</f>
        <v>99.999999999999986</v>
      </c>
      <c r="K24" s="135"/>
    </row>
    <row r="25" spans="1:11" ht="45" x14ac:dyDescent="0.25">
      <c r="A25" s="279"/>
      <c r="B25" s="281"/>
      <c r="C25" s="283"/>
      <c r="D25" s="73" t="s">
        <v>98</v>
      </c>
      <c r="E25" s="123" t="s">
        <v>97</v>
      </c>
      <c r="F25" s="132">
        <v>30</v>
      </c>
      <c r="G25" s="132">
        <v>30</v>
      </c>
      <c r="H25" s="132">
        <v>30</v>
      </c>
      <c r="I25" s="133">
        <f t="shared" si="0"/>
        <v>0</v>
      </c>
      <c r="J25" s="134">
        <f>H25/F25%</f>
        <v>100</v>
      </c>
      <c r="K25" s="135"/>
    </row>
    <row r="26" spans="1:11" ht="30" x14ac:dyDescent="0.25">
      <c r="A26" s="277"/>
      <c r="B26" s="195"/>
      <c r="C26" s="284"/>
      <c r="D26" s="73" t="s">
        <v>99</v>
      </c>
      <c r="E26" s="122" t="s">
        <v>97</v>
      </c>
      <c r="F26" s="132">
        <v>600</v>
      </c>
      <c r="G26" s="132">
        <v>600</v>
      </c>
      <c r="H26" s="132">
        <v>600</v>
      </c>
      <c r="I26" s="133">
        <f t="shared" si="0"/>
        <v>0</v>
      </c>
      <c r="J26" s="134">
        <f>H26/F26%</f>
        <v>100</v>
      </c>
      <c r="K26" s="135"/>
    </row>
    <row r="27" spans="1:11" ht="113.25" customHeight="1" x14ac:dyDescent="0.25">
      <c r="A27" s="141"/>
      <c r="B27" s="124"/>
      <c r="C27" s="118" t="s">
        <v>233</v>
      </c>
      <c r="D27" s="73" t="s">
        <v>19</v>
      </c>
      <c r="E27" s="65" t="s">
        <v>10</v>
      </c>
      <c r="F27" s="136">
        <v>4890</v>
      </c>
      <c r="G27" s="136">
        <v>4125.6000000000004</v>
      </c>
      <c r="H27" s="136">
        <v>4125.6000000000004</v>
      </c>
      <c r="I27" s="136">
        <f t="shared" si="0"/>
        <v>-764.39999999999964</v>
      </c>
      <c r="J27" s="142">
        <f t="shared" ref="J27" si="9">H27/F27%</f>
        <v>84.368098159509216</v>
      </c>
      <c r="K27" s="143" t="s">
        <v>234</v>
      </c>
    </row>
    <row r="28" spans="1:11" ht="51" x14ac:dyDescent="0.25">
      <c r="A28" s="270" t="s">
        <v>94</v>
      </c>
      <c r="B28" s="272" t="s">
        <v>100</v>
      </c>
      <c r="C28" s="120" t="s">
        <v>101</v>
      </c>
      <c r="D28" s="73" t="s">
        <v>78</v>
      </c>
      <c r="E28" s="122" t="s">
        <v>18</v>
      </c>
      <c r="F28" s="132">
        <v>415</v>
      </c>
      <c r="G28" s="132">
        <v>415</v>
      </c>
      <c r="H28" s="132">
        <v>415</v>
      </c>
      <c r="I28" s="132">
        <f t="shared" si="0"/>
        <v>0</v>
      </c>
      <c r="J28" s="142">
        <f>H28/F28%</f>
        <v>99.999999999999986</v>
      </c>
      <c r="K28" s="135"/>
    </row>
    <row r="29" spans="1:11" ht="114" customHeight="1" x14ac:dyDescent="0.25">
      <c r="A29" s="271"/>
      <c r="B29" s="273"/>
      <c r="C29" s="73" t="s">
        <v>233</v>
      </c>
      <c r="D29" s="73" t="s">
        <v>19</v>
      </c>
      <c r="E29" s="65" t="s">
        <v>10</v>
      </c>
      <c r="F29" s="105">
        <v>2467.6999999999998</v>
      </c>
      <c r="G29" s="105">
        <v>2082.1</v>
      </c>
      <c r="H29" s="105">
        <v>2082.1</v>
      </c>
      <c r="I29" s="105">
        <f t="shared" si="0"/>
        <v>-385.59999999999991</v>
      </c>
      <c r="J29" s="134">
        <f>H29/F29%</f>
        <v>84.374113547027591</v>
      </c>
      <c r="K29" s="143" t="s">
        <v>234</v>
      </c>
    </row>
    <row r="30" spans="1:11" x14ac:dyDescent="0.25">
      <c r="A30" s="144"/>
      <c r="B30" s="125" t="s">
        <v>24</v>
      </c>
      <c r="C30" s="126"/>
      <c r="D30" s="145"/>
      <c r="E30" s="126" t="s">
        <v>10</v>
      </c>
      <c r="F30" s="127">
        <f>F9+F11+F13+F15+F17+F19+F23+F27+F29</f>
        <v>3579891.4</v>
      </c>
      <c r="G30" s="127">
        <f t="shared" ref="G30:I30" si="10">G9+G11+G13+G15+G17+G19+G23+G27+G29</f>
        <v>3677102.0000000005</v>
      </c>
      <c r="H30" s="127">
        <f t="shared" si="10"/>
        <v>3676777.4000000004</v>
      </c>
      <c r="I30" s="127">
        <f t="shared" si="10"/>
        <v>96886.000000000102</v>
      </c>
      <c r="J30" s="128">
        <f>H30/F30%</f>
        <v>102.70639494818197</v>
      </c>
      <c r="K30" s="125"/>
    </row>
  </sheetData>
  <mergeCells count="34">
    <mergeCell ref="I5:J5"/>
    <mergeCell ref="K5:K6"/>
    <mergeCell ref="D5:D6"/>
    <mergeCell ref="E5:E6"/>
    <mergeCell ref="F5:F6"/>
    <mergeCell ref="G5:G6"/>
    <mergeCell ref="H5:H6"/>
    <mergeCell ref="A24:A26"/>
    <mergeCell ref="B24:B26"/>
    <mergeCell ref="C24:C26"/>
    <mergeCell ref="A5:A6"/>
    <mergeCell ref="B5:B6"/>
    <mergeCell ref="C5:C6"/>
    <mergeCell ref="B8:B9"/>
    <mergeCell ref="A12:A13"/>
    <mergeCell ref="B12:B13"/>
    <mergeCell ref="A22:A23"/>
    <mergeCell ref="B22:B23"/>
    <mergeCell ref="A2:K2"/>
    <mergeCell ref="B3:K3"/>
    <mergeCell ref="A20:A21"/>
    <mergeCell ref="B20:B21"/>
    <mergeCell ref="A28:A29"/>
    <mergeCell ref="B28:B29"/>
    <mergeCell ref="A10:A11"/>
    <mergeCell ref="B10:B11"/>
    <mergeCell ref="A14:A15"/>
    <mergeCell ref="B14:B15"/>
    <mergeCell ref="A16:A17"/>
    <mergeCell ref="B16:B17"/>
    <mergeCell ref="A18:A19"/>
    <mergeCell ref="B18:B19"/>
    <mergeCell ref="B7:J7"/>
    <mergeCell ref="A8:A9"/>
  </mergeCells>
  <pageMargins left="0.51181102362204722" right="0.11811023622047245" top="0.15748031496062992" bottom="0.15748031496062992" header="0.31496062992125984" footer="0.31496062992125984"/>
  <pageSetup paperSize="9" scale="6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3F9381-A56C-433D-80B1-DF0A3001E739}">
  <sheetPr>
    <tabColor rgb="FF0070C0"/>
  </sheetPr>
  <dimension ref="A1:L57"/>
  <sheetViews>
    <sheetView topLeftCell="A53" zoomScale="90" zoomScaleNormal="90" workbookViewId="0">
      <selection activeCell="F57" sqref="F57"/>
    </sheetView>
  </sheetViews>
  <sheetFormatPr defaultColWidth="10.28515625" defaultRowHeight="15.75" x14ac:dyDescent="0.25"/>
  <cols>
    <col min="1" max="1" width="10.28515625" style="2"/>
    <col min="2" max="2" width="25.42578125" style="1" customWidth="1"/>
    <col min="3" max="3" width="42.85546875" style="2" customWidth="1"/>
    <col min="4" max="4" width="39.85546875" style="2" customWidth="1"/>
    <col min="5" max="5" width="23.140625" style="2" customWidth="1"/>
    <col min="6" max="6" width="16.85546875" style="2" customWidth="1"/>
    <col min="7" max="7" width="14.42578125" style="2" customWidth="1"/>
    <col min="8" max="8" width="14.5703125" style="2" bestFit="1" customWidth="1"/>
    <col min="9" max="9" width="15.85546875" style="2" customWidth="1"/>
    <col min="10" max="10" width="13.28515625" style="2" bestFit="1" customWidth="1"/>
    <col min="11" max="11" width="25.28515625" style="2" customWidth="1"/>
    <col min="12" max="12" width="27.28515625" style="2" customWidth="1"/>
    <col min="13" max="13" width="10.28515625" style="2"/>
    <col min="14" max="14" width="14.5703125" style="2" bestFit="1" customWidth="1"/>
    <col min="15" max="15" width="13.5703125" style="2" bestFit="1" customWidth="1"/>
    <col min="16" max="16384" width="10.28515625" style="2"/>
  </cols>
  <sheetData>
    <row r="1" spans="1:12" x14ac:dyDescent="0.25">
      <c r="L1" s="4"/>
    </row>
    <row r="2" spans="1:12" ht="48.75" customHeight="1" x14ac:dyDescent="0.25">
      <c r="A2" s="229" t="s">
        <v>246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</row>
    <row r="3" spans="1:12" ht="20.25" customHeight="1" x14ac:dyDescent="0.25">
      <c r="A3" s="61"/>
      <c r="B3" s="61"/>
      <c r="C3" s="229" t="s">
        <v>257</v>
      </c>
      <c r="D3" s="229"/>
      <c r="E3" s="229"/>
      <c r="F3" s="229"/>
      <c r="G3" s="229"/>
      <c r="H3" s="61"/>
      <c r="I3" s="61"/>
      <c r="J3" s="61"/>
      <c r="K3" s="61"/>
    </row>
    <row r="4" spans="1:12" x14ac:dyDescent="0.25">
      <c r="B4" s="5"/>
      <c r="C4" s="5"/>
      <c r="D4" s="261"/>
      <c r="E4" s="261"/>
      <c r="F4" s="261"/>
      <c r="G4" s="261"/>
      <c r="H4" s="261"/>
      <c r="I4" s="5"/>
      <c r="J4" s="5"/>
      <c r="K4" s="5"/>
      <c r="L4" s="5"/>
    </row>
    <row r="5" spans="1:12" ht="39.75" customHeight="1" x14ac:dyDescent="0.25">
      <c r="A5" s="230" t="s">
        <v>1</v>
      </c>
      <c r="B5" s="331" t="s">
        <v>2</v>
      </c>
      <c r="C5" s="333" t="s">
        <v>3</v>
      </c>
      <c r="D5" s="335" t="s">
        <v>4</v>
      </c>
      <c r="E5" s="335" t="s">
        <v>5</v>
      </c>
      <c r="F5" s="335" t="s">
        <v>6</v>
      </c>
      <c r="G5" s="240" t="s">
        <v>216</v>
      </c>
      <c r="H5" s="240" t="s">
        <v>7</v>
      </c>
      <c r="I5" s="329" t="s">
        <v>8</v>
      </c>
      <c r="J5" s="329"/>
      <c r="K5" s="242" t="s">
        <v>9</v>
      </c>
    </row>
    <row r="6" spans="1:12" x14ac:dyDescent="0.25">
      <c r="A6" s="231"/>
      <c r="B6" s="332"/>
      <c r="C6" s="334"/>
      <c r="D6" s="336"/>
      <c r="E6" s="336"/>
      <c r="F6" s="336"/>
      <c r="G6" s="240"/>
      <c r="H6" s="240"/>
      <c r="I6" s="62" t="s">
        <v>10</v>
      </c>
      <c r="J6" s="62" t="s">
        <v>11</v>
      </c>
      <c r="K6" s="242"/>
    </row>
    <row r="7" spans="1:12" x14ac:dyDescent="0.25">
      <c r="A7" s="186">
        <v>1</v>
      </c>
      <c r="B7" s="187">
        <v>2</v>
      </c>
      <c r="C7" s="188">
        <v>3</v>
      </c>
      <c r="D7" s="28">
        <v>4</v>
      </c>
      <c r="E7" s="28">
        <v>5</v>
      </c>
      <c r="F7" s="28">
        <v>6</v>
      </c>
      <c r="G7" s="28">
        <v>7</v>
      </c>
      <c r="H7" s="28">
        <v>8</v>
      </c>
      <c r="I7" s="28">
        <v>9</v>
      </c>
      <c r="J7" s="28">
        <v>10</v>
      </c>
      <c r="K7" s="54">
        <v>11</v>
      </c>
    </row>
    <row r="8" spans="1:12" ht="27" customHeight="1" x14ac:dyDescent="0.25">
      <c r="A8" s="9"/>
      <c r="B8" s="327" t="s">
        <v>102</v>
      </c>
      <c r="C8" s="328"/>
      <c r="D8" s="328"/>
      <c r="E8" s="328"/>
      <c r="F8" s="328"/>
      <c r="G8" s="328"/>
      <c r="H8" s="328"/>
      <c r="I8" s="328"/>
      <c r="J8" s="328"/>
      <c r="K8" s="148"/>
    </row>
    <row r="9" spans="1:12" x14ac:dyDescent="0.25">
      <c r="A9" s="9" t="s">
        <v>253</v>
      </c>
      <c r="B9" s="147"/>
      <c r="C9" s="325" t="s">
        <v>239</v>
      </c>
      <c r="D9" s="330"/>
      <c r="E9" s="330"/>
      <c r="F9" s="330"/>
      <c r="G9" s="330"/>
      <c r="H9" s="330"/>
      <c r="I9" s="330"/>
      <c r="J9" s="330"/>
      <c r="K9" s="148"/>
    </row>
    <row r="10" spans="1:12" x14ac:dyDescent="0.25">
      <c r="A10" s="9" t="s">
        <v>12</v>
      </c>
      <c r="B10" s="325" t="s">
        <v>103</v>
      </c>
      <c r="C10" s="326"/>
      <c r="D10" s="146"/>
      <c r="E10" s="146"/>
      <c r="F10" s="149"/>
      <c r="G10" s="146"/>
      <c r="H10" s="149"/>
      <c r="I10" s="149"/>
      <c r="J10" s="146"/>
      <c r="K10" s="146"/>
    </row>
    <row r="11" spans="1:12" ht="30.75" customHeight="1" x14ac:dyDescent="0.25">
      <c r="A11" s="55"/>
      <c r="B11" s="289" t="s">
        <v>88</v>
      </c>
      <c r="C11" s="53" t="s">
        <v>104</v>
      </c>
      <c r="D11" s="150" t="s">
        <v>105</v>
      </c>
      <c r="E11" s="129" t="s">
        <v>106</v>
      </c>
      <c r="F11" s="151">
        <f>8379+11480+11315</f>
        <v>31174</v>
      </c>
      <c r="G11" s="151">
        <f>8755+11608+11105</f>
        <v>31468</v>
      </c>
      <c r="H11" s="152">
        <v>31468</v>
      </c>
      <c r="I11" s="152">
        <f>H11-F11</f>
        <v>294</v>
      </c>
      <c r="J11" s="152">
        <f>I11/F11*100</f>
        <v>0.94309360364406236</v>
      </c>
      <c r="K11" s="153"/>
    </row>
    <row r="12" spans="1:12" ht="25.5" x14ac:dyDescent="0.25">
      <c r="A12" s="189"/>
      <c r="B12" s="289"/>
      <c r="C12" s="150" t="s">
        <v>107</v>
      </c>
      <c r="D12" s="150" t="s">
        <v>108</v>
      </c>
      <c r="E12" s="129" t="s">
        <v>57</v>
      </c>
      <c r="F12" s="151">
        <f>3365.8+5762.8+3217.1</f>
        <v>12345.7</v>
      </c>
      <c r="G12" s="151">
        <f>3456.1+5735.2+3392.4</f>
        <v>12583.699999999999</v>
      </c>
      <c r="H12" s="152">
        <v>12583.7</v>
      </c>
      <c r="I12" s="152">
        <f t="shared" ref="I12:I57" si="0">H12-F12</f>
        <v>238</v>
      </c>
      <c r="J12" s="152">
        <f t="shared" ref="J12:J57" si="1">I12/F12*100</f>
        <v>1.927796722745571</v>
      </c>
      <c r="K12" s="153"/>
    </row>
    <row r="13" spans="1:12" ht="127.5" x14ac:dyDescent="0.25">
      <c r="A13" s="55"/>
      <c r="B13" s="316" t="s">
        <v>93</v>
      </c>
      <c r="C13" s="150" t="s">
        <v>109</v>
      </c>
      <c r="D13" s="150" t="s">
        <v>110</v>
      </c>
      <c r="E13" s="129" t="s">
        <v>106</v>
      </c>
      <c r="F13" s="151">
        <f>112788+39200+204337+38892</f>
        <v>395217</v>
      </c>
      <c r="G13" s="151">
        <f>111737+41582.5+198385+40276</f>
        <v>391980.5</v>
      </c>
      <c r="H13" s="152">
        <v>391880.5</v>
      </c>
      <c r="I13" s="152">
        <f t="shared" si="0"/>
        <v>-3336.5</v>
      </c>
      <c r="J13" s="152">
        <f>I13/F13*100</f>
        <v>-0.84421975775333546</v>
      </c>
      <c r="K13" s="153"/>
    </row>
    <row r="14" spans="1:12" ht="25.5" x14ac:dyDescent="0.25">
      <c r="A14" s="189"/>
      <c r="B14" s="317"/>
      <c r="C14" s="150" t="s">
        <v>107</v>
      </c>
      <c r="D14" s="150" t="s">
        <v>108</v>
      </c>
      <c r="E14" s="129" t="s">
        <v>57</v>
      </c>
      <c r="F14" s="151">
        <f>45868.4+19922.1+26370.8+11195.1</f>
        <v>103356.40000000001</v>
      </c>
      <c r="G14" s="151">
        <f>44571.3+20760.5+28016.1+12432.9</f>
        <v>105780.79999999999</v>
      </c>
      <c r="H14" s="152">
        <v>105780.8</v>
      </c>
      <c r="I14" s="152">
        <f t="shared" si="0"/>
        <v>2424.3999999999942</v>
      </c>
      <c r="J14" s="152">
        <f t="shared" si="1"/>
        <v>2.3456699343243321</v>
      </c>
      <c r="K14" s="153"/>
    </row>
    <row r="15" spans="1:12" x14ac:dyDescent="0.25">
      <c r="A15" s="9" t="s">
        <v>20</v>
      </c>
      <c r="B15" s="323" t="s">
        <v>111</v>
      </c>
      <c r="C15" s="324"/>
      <c r="D15" s="153"/>
      <c r="E15" s="153"/>
      <c r="F15" s="154"/>
      <c r="G15" s="154"/>
      <c r="H15" s="155"/>
      <c r="I15" s="155"/>
      <c r="J15" s="156"/>
      <c r="K15" s="157"/>
    </row>
    <row r="16" spans="1:12" ht="25.5" x14ac:dyDescent="0.25">
      <c r="A16" s="55"/>
      <c r="B16" s="289" t="s">
        <v>88</v>
      </c>
      <c r="C16" s="53" t="s">
        <v>104</v>
      </c>
      <c r="D16" s="150" t="s">
        <v>105</v>
      </c>
      <c r="E16" s="158" t="s">
        <v>106</v>
      </c>
      <c r="F16" s="159">
        <v>79956</v>
      </c>
      <c r="G16" s="159">
        <v>80460</v>
      </c>
      <c r="H16" s="160">
        <v>80460</v>
      </c>
      <c r="I16" s="152">
        <f t="shared" si="0"/>
        <v>504</v>
      </c>
      <c r="J16" s="161">
        <f t="shared" si="1"/>
        <v>0.63034669067987392</v>
      </c>
      <c r="K16" s="298" t="s">
        <v>258</v>
      </c>
    </row>
    <row r="17" spans="1:11" ht="25.5" x14ac:dyDescent="0.25">
      <c r="A17" s="189"/>
      <c r="B17" s="289"/>
      <c r="C17" s="150" t="s">
        <v>112</v>
      </c>
      <c r="D17" s="150" t="s">
        <v>108</v>
      </c>
      <c r="E17" s="158" t="s">
        <v>57</v>
      </c>
      <c r="F17" s="159">
        <v>24685.7</v>
      </c>
      <c r="G17" s="159">
        <v>21591.8</v>
      </c>
      <c r="H17" s="160">
        <v>21591.8</v>
      </c>
      <c r="I17" s="152">
        <f t="shared" si="0"/>
        <v>-3093.9000000000015</v>
      </c>
      <c r="J17" s="161">
        <f t="shared" si="1"/>
        <v>-12.533166975212376</v>
      </c>
      <c r="K17" s="299"/>
    </row>
    <row r="18" spans="1:11" ht="25.5" x14ac:dyDescent="0.25">
      <c r="A18" s="55"/>
      <c r="B18" s="318" t="s">
        <v>93</v>
      </c>
      <c r="C18" s="53" t="s">
        <v>113</v>
      </c>
      <c r="D18" s="150" t="s">
        <v>110</v>
      </c>
      <c r="E18" s="129" t="s">
        <v>106</v>
      </c>
      <c r="F18" s="151">
        <v>68717</v>
      </c>
      <c r="G18" s="151">
        <v>69025</v>
      </c>
      <c r="H18" s="152">
        <v>69025</v>
      </c>
      <c r="I18" s="152">
        <f t="shared" si="0"/>
        <v>308</v>
      </c>
      <c r="J18" s="161">
        <f t="shared" si="1"/>
        <v>0.44821514326876899</v>
      </c>
      <c r="K18" s="299"/>
    </row>
    <row r="19" spans="1:11" ht="30.75" customHeight="1" x14ac:dyDescent="0.25">
      <c r="A19" s="189"/>
      <c r="B19" s="318"/>
      <c r="C19" s="150" t="s">
        <v>112</v>
      </c>
      <c r="D19" s="150" t="s">
        <v>108</v>
      </c>
      <c r="E19" s="129" t="s">
        <v>57</v>
      </c>
      <c r="F19" s="151">
        <v>21478.9</v>
      </c>
      <c r="G19" s="151">
        <v>18717.5</v>
      </c>
      <c r="H19" s="152">
        <v>18717.5</v>
      </c>
      <c r="I19" s="152">
        <f t="shared" si="0"/>
        <v>-2761.4000000000015</v>
      </c>
      <c r="J19" s="161">
        <f t="shared" si="1"/>
        <v>-12.856338080627971</v>
      </c>
      <c r="K19" s="300"/>
    </row>
    <row r="20" spans="1:11" hidden="1" x14ac:dyDescent="0.25">
      <c r="A20" s="9"/>
      <c r="B20" s="307" t="s">
        <v>114</v>
      </c>
      <c r="C20" s="308"/>
      <c r="D20" s="309"/>
      <c r="E20" s="162"/>
      <c r="F20" s="163">
        <f>F12+F14</f>
        <v>115702.1</v>
      </c>
      <c r="G20" s="163">
        <f>G12+G14</f>
        <v>118364.49999999999</v>
      </c>
      <c r="H20" s="163">
        <f>H12+H14</f>
        <v>118364.5</v>
      </c>
      <c r="I20" s="156">
        <f t="shared" si="0"/>
        <v>2662.3999999999942</v>
      </c>
      <c r="J20" s="156">
        <f t="shared" si="1"/>
        <v>2.301081829975423</v>
      </c>
      <c r="K20" s="153"/>
    </row>
    <row r="21" spans="1:11" ht="70.5" hidden="1" customHeight="1" x14ac:dyDescent="0.25">
      <c r="A21" s="9"/>
      <c r="B21" s="307" t="s">
        <v>115</v>
      </c>
      <c r="C21" s="308"/>
      <c r="D21" s="309"/>
      <c r="E21" s="162"/>
      <c r="F21" s="163">
        <f>F19+F17</f>
        <v>46164.600000000006</v>
      </c>
      <c r="G21" s="163">
        <f>G19+G17</f>
        <v>40309.300000000003</v>
      </c>
      <c r="H21" s="163">
        <f>H19+H17</f>
        <v>40309.300000000003</v>
      </c>
      <c r="I21" s="156">
        <f t="shared" si="0"/>
        <v>-5855.3000000000029</v>
      </c>
      <c r="J21" s="166">
        <f t="shared" si="1"/>
        <v>-12.683528071292727</v>
      </c>
      <c r="K21" s="59" t="s">
        <v>258</v>
      </c>
    </row>
    <row r="22" spans="1:11" x14ac:dyDescent="0.25">
      <c r="A22" s="9" t="s">
        <v>254</v>
      </c>
      <c r="B22" s="164"/>
      <c r="C22" s="319" t="s">
        <v>116</v>
      </c>
      <c r="D22" s="320"/>
      <c r="E22" s="320"/>
      <c r="F22" s="320"/>
      <c r="G22" s="320"/>
      <c r="H22" s="320"/>
      <c r="I22" s="320"/>
      <c r="J22" s="321"/>
      <c r="K22" s="153"/>
    </row>
    <row r="23" spans="1:11" ht="39.75" customHeight="1" x14ac:dyDescent="0.25">
      <c r="A23" s="55"/>
      <c r="B23" s="289" t="s">
        <v>259</v>
      </c>
      <c r="C23" s="292" t="s">
        <v>247</v>
      </c>
      <c r="D23" s="150" t="s">
        <v>117</v>
      </c>
      <c r="E23" s="129" t="s">
        <v>118</v>
      </c>
      <c r="F23" s="151">
        <v>213700</v>
      </c>
      <c r="G23" s="151">
        <v>230000</v>
      </c>
      <c r="H23" s="152">
        <v>230000</v>
      </c>
      <c r="I23" s="161">
        <f t="shared" si="0"/>
        <v>16300</v>
      </c>
      <c r="J23" s="161">
        <f t="shared" si="1"/>
        <v>7.6275152082358453</v>
      </c>
      <c r="K23" s="298" t="s">
        <v>242</v>
      </c>
    </row>
    <row r="24" spans="1:11" ht="25.5" x14ac:dyDescent="0.25">
      <c r="A24" s="56"/>
      <c r="B24" s="289"/>
      <c r="C24" s="292"/>
      <c r="D24" s="150" t="s">
        <v>240</v>
      </c>
      <c r="E24" s="129" t="s">
        <v>118</v>
      </c>
      <c r="F24" s="151">
        <v>30000</v>
      </c>
      <c r="G24" s="151">
        <v>35200</v>
      </c>
      <c r="H24" s="152">
        <v>35200</v>
      </c>
      <c r="I24" s="161">
        <f t="shared" si="0"/>
        <v>5200</v>
      </c>
      <c r="J24" s="161">
        <f t="shared" si="1"/>
        <v>17.333333333333336</v>
      </c>
      <c r="K24" s="299"/>
    </row>
    <row r="25" spans="1:11" ht="16.5" customHeight="1" x14ac:dyDescent="0.25">
      <c r="A25" s="56"/>
      <c r="B25" s="289"/>
      <c r="C25" s="292"/>
      <c r="D25" s="150" t="s">
        <v>241</v>
      </c>
      <c r="E25" s="129" t="s">
        <v>118</v>
      </c>
      <c r="F25" s="151">
        <v>16200</v>
      </c>
      <c r="G25" s="151">
        <v>19300</v>
      </c>
      <c r="H25" s="152">
        <v>19300</v>
      </c>
      <c r="I25" s="161">
        <f t="shared" si="0"/>
        <v>3100</v>
      </c>
      <c r="J25" s="161">
        <f t="shared" si="1"/>
        <v>19.1358024691358</v>
      </c>
      <c r="K25" s="299"/>
    </row>
    <row r="26" spans="1:11" ht="30.75" customHeight="1" x14ac:dyDescent="0.25">
      <c r="A26" s="189"/>
      <c r="B26" s="289"/>
      <c r="C26" s="150" t="s">
        <v>119</v>
      </c>
      <c r="D26" s="150" t="s">
        <v>120</v>
      </c>
      <c r="E26" s="129" t="s">
        <v>57</v>
      </c>
      <c r="F26" s="151">
        <f>29856.2+3100.7+1141.9</f>
        <v>34098.800000000003</v>
      </c>
      <c r="G26" s="151">
        <v>37220.9</v>
      </c>
      <c r="H26" s="152">
        <v>37220.9</v>
      </c>
      <c r="I26" s="161">
        <f t="shared" si="0"/>
        <v>3122.0999999999985</v>
      </c>
      <c r="J26" s="161">
        <f t="shared" si="1"/>
        <v>9.1560406817835194</v>
      </c>
      <c r="K26" s="299"/>
    </row>
    <row r="27" spans="1:11" ht="42" customHeight="1" x14ac:dyDescent="0.25">
      <c r="A27" s="55"/>
      <c r="B27" s="289" t="s">
        <v>121</v>
      </c>
      <c r="C27" s="165" t="s">
        <v>122</v>
      </c>
      <c r="D27" s="150" t="s">
        <v>123</v>
      </c>
      <c r="E27" s="129" t="s">
        <v>118</v>
      </c>
      <c r="F27" s="151">
        <v>8500</v>
      </c>
      <c r="G27" s="151">
        <v>8500</v>
      </c>
      <c r="H27" s="152">
        <v>9535</v>
      </c>
      <c r="I27" s="161">
        <f t="shared" si="0"/>
        <v>1035</v>
      </c>
      <c r="J27" s="161">
        <f t="shared" si="1"/>
        <v>12.176470588235293</v>
      </c>
      <c r="K27" s="299"/>
    </row>
    <row r="28" spans="1:11" ht="29.25" customHeight="1" x14ac:dyDescent="0.25">
      <c r="A28" s="189"/>
      <c r="B28" s="289"/>
      <c r="C28" s="150" t="s">
        <v>119</v>
      </c>
      <c r="D28" s="150" t="s">
        <v>124</v>
      </c>
      <c r="E28" s="129" t="s">
        <v>57</v>
      </c>
      <c r="F28" s="151">
        <v>9668.4</v>
      </c>
      <c r="G28" s="151">
        <v>9771.9</v>
      </c>
      <c r="H28" s="152">
        <v>9771.9</v>
      </c>
      <c r="I28" s="161">
        <f t="shared" si="0"/>
        <v>103.5</v>
      </c>
      <c r="J28" s="161">
        <f t="shared" si="1"/>
        <v>1.0704977038599974</v>
      </c>
      <c r="K28" s="299"/>
    </row>
    <row r="29" spans="1:11" ht="37.5" customHeight="1" x14ac:dyDescent="0.25">
      <c r="A29" s="55"/>
      <c r="B29" s="289" t="s">
        <v>125</v>
      </c>
      <c r="C29" s="165" t="s">
        <v>126</v>
      </c>
      <c r="D29" s="150" t="s">
        <v>123</v>
      </c>
      <c r="E29" s="129" t="s">
        <v>118</v>
      </c>
      <c r="F29" s="151">
        <v>17200</v>
      </c>
      <c r="G29" s="151">
        <v>20000</v>
      </c>
      <c r="H29" s="152">
        <v>20000</v>
      </c>
      <c r="I29" s="161">
        <f t="shared" si="0"/>
        <v>2800</v>
      </c>
      <c r="J29" s="161">
        <f t="shared" si="1"/>
        <v>16.279069767441861</v>
      </c>
      <c r="K29" s="299"/>
    </row>
    <row r="30" spans="1:11" ht="25.5" x14ac:dyDescent="0.25">
      <c r="A30" s="189"/>
      <c r="B30" s="289"/>
      <c r="C30" s="150" t="s">
        <v>119</v>
      </c>
      <c r="D30" s="150" t="s">
        <v>124</v>
      </c>
      <c r="E30" s="129" t="s">
        <v>57</v>
      </c>
      <c r="F30" s="151">
        <v>16869.099999999999</v>
      </c>
      <c r="G30" s="151">
        <v>19824.400000000001</v>
      </c>
      <c r="H30" s="152">
        <v>19824.400000000001</v>
      </c>
      <c r="I30" s="161">
        <f t="shared" si="0"/>
        <v>2955.3000000000029</v>
      </c>
      <c r="J30" s="161">
        <f t="shared" si="1"/>
        <v>17.519014055284533</v>
      </c>
      <c r="K30" s="299"/>
    </row>
    <row r="31" spans="1:11" hidden="1" x14ac:dyDescent="0.25">
      <c r="A31" s="55"/>
      <c r="B31" s="304" t="s">
        <v>127</v>
      </c>
      <c r="C31" s="305"/>
      <c r="D31" s="306"/>
      <c r="E31" s="153"/>
      <c r="F31" s="166">
        <f>F30+F28+F26</f>
        <v>60636.3</v>
      </c>
      <c r="G31" s="166">
        <f t="shared" ref="G31:H31" si="2">G30+G28+G26</f>
        <v>66817.200000000012</v>
      </c>
      <c r="H31" s="156">
        <f t="shared" si="2"/>
        <v>66817.200000000012</v>
      </c>
      <c r="I31" s="156">
        <f t="shared" si="0"/>
        <v>6180.9000000000087</v>
      </c>
      <c r="J31" s="166">
        <f t="shared" si="1"/>
        <v>10.193399003567185</v>
      </c>
      <c r="K31" s="300"/>
    </row>
    <row r="32" spans="1:11" x14ac:dyDescent="0.25">
      <c r="A32" s="9" t="s">
        <v>255</v>
      </c>
      <c r="B32" s="322" t="s">
        <v>128</v>
      </c>
      <c r="C32" s="322"/>
      <c r="D32" s="322"/>
      <c r="E32" s="322"/>
      <c r="F32" s="322"/>
      <c r="G32" s="322"/>
      <c r="H32" s="322"/>
      <c r="I32" s="322"/>
      <c r="J32" s="322"/>
      <c r="K32" s="153"/>
    </row>
    <row r="33" spans="1:11" x14ac:dyDescent="0.25">
      <c r="A33" s="189" t="s">
        <v>26</v>
      </c>
      <c r="B33" s="323" t="s">
        <v>243</v>
      </c>
      <c r="C33" s="324"/>
      <c r="D33" s="167"/>
      <c r="E33" s="167"/>
      <c r="F33" s="167"/>
      <c r="G33" s="167"/>
      <c r="H33" s="167"/>
      <c r="I33" s="167"/>
      <c r="J33" s="167"/>
      <c r="K33" s="153"/>
    </row>
    <row r="34" spans="1:11" ht="53.25" customHeight="1" x14ac:dyDescent="0.25">
      <c r="A34" s="55"/>
      <c r="B34" s="301" t="s">
        <v>129</v>
      </c>
      <c r="C34" s="168" t="s">
        <v>248</v>
      </c>
      <c r="D34" s="150" t="s">
        <v>130</v>
      </c>
      <c r="E34" s="129" t="s">
        <v>118</v>
      </c>
      <c r="F34" s="151">
        <v>310</v>
      </c>
      <c r="G34" s="151">
        <v>310</v>
      </c>
      <c r="H34" s="152">
        <f>243+25+42</f>
        <v>310</v>
      </c>
      <c r="I34" s="161">
        <f t="shared" si="0"/>
        <v>0</v>
      </c>
      <c r="J34" s="161">
        <f t="shared" si="1"/>
        <v>0</v>
      </c>
      <c r="K34" s="153"/>
    </row>
    <row r="35" spans="1:11" ht="25.5" x14ac:dyDescent="0.25">
      <c r="A35" s="189"/>
      <c r="B35" s="303"/>
      <c r="C35" s="150" t="s">
        <v>131</v>
      </c>
      <c r="D35" s="150" t="s">
        <v>124</v>
      </c>
      <c r="E35" s="129" t="s">
        <v>57</v>
      </c>
      <c r="F35" s="151">
        <v>68583</v>
      </c>
      <c r="G35" s="151">
        <v>70806.399999999994</v>
      </c>
      <c r="H35" s="152">
        <v>70806.399999999994</v>
      </c>
      <c r="I35" s="161">
        <f t="shared" si="0"/>
        <v>2223.3999999999942</v>
      </c>
      <c r="J35" s="161">
        <f t="shared" si="1"/>
        <v>3.2419112608080636</v>
      </c>
      <c r="K35" s="153"/>
    </row>
    <row r="36" spans="1:11" ht="39" customHeight="1" x14ac:dyDescent="0.25">
      <c r="A36" s="55"/>
      <c r="B36" s="312" t="s">
        <v>132</v>
      </c>
      <c r="C36" s="168" t="s">
        <v>249</v>
      </c>
      <c r="D36" s="169" t="s">
        <v>133</v>
      </c>
      <c r="E36" s="170" t="s">
        <v>118</v>
      </c>
      <c r="F36" s="151">
        <v>30</v>
      </c>
      <c r="G36" s="151">
        <v>27</v>
      </c>
      <c r="H36" s="152">
        <v>27</v>
      </c>
      <c r="I36" s="161">
        <f t="shared" si="0"/>
        <v>-3</v>
      </c>
      <c r="J36" s="161">
        <f t="shared" si="1"/>
        <v>-10</v>
      </c>
      <c r="K36" s="178" t="s">
        <v>242</v>
      </c>
    </row>
    <row r="37" spans="1:11" ht="25.5" x14ac:dyDescent="0.25">
      <c r="A37" s="189"/>
      <c r="B37" s="313"/>
      <c r="C37" s="150" t="s">
        <v>131</v>
      </c>
      <c r="D37" s="169" t="s">
        <v>124</v>
      </c>
      <c r="E37" s="170" t="s">
        <v>57</v>
      </c>
      <c r="F37" s="171">
        <v>43882.400000000001</v>
      </c>
      <c r="G37" s="171">
        <v>40920.9</v>
      </c>
      <c r="H37" s="172">
        <v>40920.9</v>
      </c>
      <c r="I37" s="161">
        <f t="shared" si="0"/>
        <v>-2961.5</v>
      </c>
      <c r="J37" s="161">
        <f t="shared" si="1"/>
        <v>-6.7487193043224618</v>
      </c>
      <c r="K37" s="153"/>
    </row>
    <row r="38" spans="1:11" x14ac:dyDescent="0.25">
      <c r="A38" s="9" t="s">
        <v>32</v>
      </c>
      <c r="B38" s="314" t="s">
        <v>244</v>
      </c>
      <c r="C38" s="315"/>
      <c r="D38" s="150"/>
      <c r="E38" s="129"/>
      <c r="F38" s="151"/>
      <c r="G38" s="151"/>
      <c r="H38" s="152"/>
      <c r="I38" s="161"/>
      <c r="J38" s="161"/>
      <c r="K38" s="153"/>
    </row>
    <row r="39" spans="1:11" ht="77.25" customHeight="1" x14ac:dyDescent="0.25">
      <c r="A39" s="55"/>
      <c r="B39" s="301" t="s">
        <v>134</v>
      </c>
      <c r="C39" s="168" t="s">
        <v>250</v>
      </c>
      <c r="D39" s="150" t="s">
        <v>135</v>
      </c>
      <c r="E39" s="129" t="s">
        <v>118</v>
      </c>
      <c r="F39" s="151">
        <v>702</v>
      </c>
      <c r="G39" s="151">
        <v>702</v>
      </c>
      <c r="H39" s="152">
        <v>702</v>
      </c>
      <c r="I39" s="161">
        <f t="shared" si="0"/>
        <v>0</v>
      </c>
      <c r="J39" s="161">
        <f t="shared" si="1"/>
        <v>0</v>
      </c>
      <c r="K39" s="298" t="s">
        <v>242</v>
      </c>
    </row>
    <row r="40" spans="1:11" ht="25.5" x14ac:dyDescent="0.25">
      <c r="A40" s="189"/>
      <c r="B40" s="303"/>
      <c r="C40" s="150" t="s">
        <v>136</v>
      </c>
      <c r="D40" s="150" t="s">
        <v>124</v>
      </c>
      <c r="E40" s="129" t="s">
        <v>57</v>
      </c>
      <c r="F40" s="151">
        <v>60963.8</v>
      </c>
      <c r="G40" s="151">
        <v>67300.5</v>
      </c>
      <c r="H40" s="152">
        <v>67300.5</v>
      </c>
      <c r="I40" s="161">
        <f t="shared" si="0"/>
        <v>6336.6999999999971</v>
      </c>
      <c r="J40" s="161">
        <f t="shared" si="1"/>
        <v>10.39420114887851</v>
      </c>
      <c r="K40" s="299"/>
    </row>
    <row r="41" spans="1:11" ht="40.5" customHeight="1" x14ac:dyDescent="0.25">
      <c r="A41" s="55"/>
      <c r="B41" s="312" t="s">
        <v>137</v>
      </c>
      <c r="C41" s="168" t="s">
        <v>251</v>
      </c>
      <c r="D41" s="169" t="s">
        <v>133</v>
      </c>
      <c r="E41" s="170" t="s">
        <v>118</v>
      </c>
      <c r="F41" s="171">
        <v>40</v>
      </c>
      <c r="G41" s="171">
        <v>40</v>
      </c>
      <c r="H41" s="172">
        <v>40</v>
      </c>
      <c r="I41" s="161">
        <f t="shared" si="0"/>
        <v>0</v>
      </c>
      <c r="J41" s="161">
        <f t="shared" si="1"/>
        <v>0</v>
      </c>
      <c r="K41" s="299"/>
    </row>
    <row r="42" spans="1:11" ht="25.5" x14ac:dyDescent="0.25">
      <c r="A42" s="189"/>
      <c r="B42" s="313"/>
      <c r="C42" s="150" t="s">
        <v>136</v>
      </c>
      <c r="D42" s="169" t="s">
        <v>124</v>
      </c>
      <c r="E42" s="170" t="s">
        <v>57</v>
      </c>
      <c r="F42" s="171">
        <v>22967.3</v>
      </c>
      <c r="G42" s="171">
        <v>25445.599999999999</v>
      </c>
      <c r="H42" s="172">
        <v>25445.599999999999</v>
      </c>
      <c r="I42" s="161">
        <f t="shared" si="0"/>
        <v>2478.2999999999993</v>
      </c>
      <c r="J42" s="161">
        <f t="shared" si="1"/>
        <v>10.790558750919784</v>
      </c>
      <c r="K42" s="299"/>
    </row>
    <row r="43" spans="1:11" ht="42" customHeight="1" x14ac:dyDescent="0.25">
      <c r="A43" s="55"/>
      <c r="B43" s="312" t="s">
        <v>138</v>
      </c>
      <c r="C43" s="173" t="s">
        <v>252</v>
      </c>
      <c r="D43" s="169" t="s">
        <v>139</v>
      </c>
      <c r="E43" s="170" t="s">
        <v>118</v>
      </c>
      <c r="F43" s="171">
        <v>10</v>
      </c>
      <c r="G43" s="171">
        <v>10</v>
      </c>
      <c r="H43" s="172">
        <v>10</v>
      </c>
      <c r="I43" s="161">
        <f t="shared" si="0"/>
        <v>0</v>
      </c>
      <c r="J43" s="161">
        <f t="shared" si="1"/>
        <v>0</v>
      </c>
      <c r="K43" s="299"/>
    </row>
    <row r="44" spans="1:11" ht="31.5" customHeight="1" x14ac:dyDescent="0.25">
      <c r="A44" s="189"/>
      <c r="B44" s="313"/>
      <c r="C44" s="150" t="s">
        <v>136</v>
      </c>
      <c r="D44" s="169" t="s">
        <v>124</v>
      </c>
      <c r="E44" s="170" t="s">
        <v>57</v>
      </c>
      <c r="F44" s="171">
        <v>1419.7</v>
      </c>
      <c r="G44" s="171">
        <v>1600.6</v>
      </c>
      <c r="H44" s="172">
        <v>1600.6</v>
      </c>
      <c r="I44" s="161">
        <f t="shared" si="0"/>
        <v>180.89999999999986</v>
      </c>
      <c r="J44" s="161">
        <f t="shared" si="1"/>
        <v>12.742128618722257</v>
      </c>
      <c r="K44" s="300"/>
    </row>
    <row r="45" spans="1:11" hidden="1" x14ac:dyDescent="0.25">
      <c r="A45" s="9"/>
      <c r="B45" s="304" t="s">
        <v>140</v>
      </c>
      <c r="C45" s="305"/>
      <c r="D45" s="306"/>
      <c r="E45" s="174"/>
      <c r="F45" s="175">
        <f>F44+F42+F40</f>
        <v>85350.8</v>
      </c>
      <c r="G45" s="175">
        <f>G44+G42+G40</f>
        <v>94346.7</v>
      </c>
      <c r="H45" s="176">
        <f>H44+H42+H40</f>
        <v>94346.7</v>
      </c>
      <c r="I45" s="177">
        <f t="shared" si="0"/>
        <v>8995.8999999999942</v>
      </c>
      <c r="J45" s="190">
        <f t="shared" si="1"/>
        <v>10.539912924073347</v>
      </c>
      <c r="K45" s="178"/>
    </row>
    <row r="46" spans="1:11" hidden="1" x14ac:dyDescent="0.25">
      <c r="A46" s="9"/>
      <c r="B46" s="304" t="s">
        <v>141</v>
      </c>
      <c r="C46" s="305"/>
      <c r="D46" s="306"/>
      <c r="E46" s="174"/>
      <c r="F46" s="175">
        <f>F37+F35</f>
        <v>112465.4</v>
      </c>
      <c r="G46" s="175">
        <f t="shared" ref="G46:H46" si="3">G37+G35</f>
        <v>111727.29999999999</v>
      </c>
      <c r="H46" s="176">
        <f t="shared" si="3"/>
        <v>111727.29999999999</v>
      </c>
      <c r="I46" s="177">
        <f t="shared" si="0"/>
        <v>-738.10000000000582</v>
      </c>
      <c r="J46" s="177">
        <f t="shared" si="1"/>
        <v>-0.65629073475042621</v>
      </c>
      <c r="K46" s="153"/>
    </row>
    <row r="47" spans="1:11" x14ac:dyDescent="0.25">
      <c r="A47" s="9" t="s">
        <v>39</v>
      </c>
      <c r="B47" s="307" t="s">
        <v>245</v>
      </c>
      <c r="C47" s="308"/>
      <c r="D47" s="308"/>
      <c r="E47" s="308"/>
      <c r="F47" s="308"/>
      <c r="G47" s="308"/>
      <c r="H47" s="308"/>
      <c r="I47" s="308"/>
      <c r="J47" s="309"/>
      <c r="K47" s="153"/>
    </row>
    <row r="48" spans="1:11" ht="65.25" customHeight="1" x14ac:dyDescent="0.25">
      <c r="A48" s="55"/>
      <c r="B48" s="301" t="s">
        <v>142</v>
      </c>
      <c r="C48" s="310" t="s">
        <v>143</v>
      </c>
      <c r="D48" s="150" t="s">
        <v>144</v>
      </c>
      <c r="E48" s="129" t="s">
        <v>118</v>
      </c>
      <c r="F48" s="151">
        <v>1558</v>
      </c>
      <c r="G48" s="151">
        <v>1558</v>
      </c>
      <c r="H48" s="152">
        <v>1558</v>
      </c>
      <c r="I48" s="177">
        <f t="shared" si="0"/>
        <v>0</v>
      </c>
      <c r="J48" s="177">
        <f t="shared" si="1"/>
        <v>0</v>
      </c>
      <c r="K48" s="153"/>
    </row>
    <row r="49" spans="1:11" ht="38.25" x14ac:dyDescent="0.25">
      <c r="A49" s="56"/>
      <c r="B49" s="302"/>
      <c r="C49" s="311"/>
      <c r="D49" s="150" t="s">
        <v>145</v>
      </c>
      <c r="E49" s="129" t="s">
        <v>118</v>
      </c>
      <c r="F49" s="151">
        <v>1558</v>
      </c>
      <c r="G49" s="151">
        <v>1558</v>
      </c>
      <c r="H49" s="152">
        <v>1558</v>
      </c>
      <c r="I49" s="177">
        <f t="shared" si="0"/>
        <v>0</v>
      </c>
      <c r="J49" s="177">
        <f t="shared" si="1"/>
        <v>0</v>
      </c>
      <c r="K49" s="153"/>
    </row>
    <row r="50" spans="1:11" ht="28.5" customHeight="1" x14ac:dyDescent="0.25">
      <c r="A50" s="189"/>
      <c r="B50" s="303"/>
      <c r="C50" s="150" t="s">
        <v>146</v>
      </c>
      <c r="D50" s="150" t="s">
        <v>124</v>
      </c>
      <c r="E50" s="129" t="s">
        <v>10</v>
      </c>
      <c r="F50" s="151">
        <v>34130.6</v>
      </c>
      <c r="G50" s="151">
        <v>33883.1</v>
      </c>
      <c r="H50" s="152">
        <v>33883.1</v>
      </c>
      <c r="I50" s="161">
        <f t="shared" si="0"/>
        <v>-247.5</v>
      </c>
      <c r="J50" s="161">
        <f t="shared" si="1"/>
        <v>-0.72515572536081996</v>
      </c>
      <c r="K50" s="153"/>
    </row>
    <row r="51" spans="1:11" ht="67.5" customHeight="1" x14ac:dyDescent="0.25">
      <c r="A51" s="55"/>
      <c r="B51" s="289" t="s">
        <v>147</v>
      </c>
      <c r="C51" s="291" t="s">
        <v>148</v>
      </c>
      <c r="D51" s="150" t="s">
        <v>149</v>
      </c>
      <c r="E51" s="129" t="s">
        <v>118</v>
      </c>
      <c r="F51" s="179">
        <v>376</v>
      </c>
      <c r="G51" s="179">
        <v>376</v>
      </c>
      <c r="H51" s="179">
        <v>376</v>
      </c>
      <c r="I51" s="177">
        <f t="shared" si="0"/>
        <v>0</v>
      </c>
      <c r="J51" s="177">
        <f t="shared" si="1"/>
        <v>0</v>
      </c>
      <c r="K51" s="153"/>
    </row>
    <row r="52" spans="1:11" ht="43.5" customHeight="1" x14ac:dyDescent="0.25">
      <c r="A52" s="56"/>
      <c r="B52" s="289"/>
      <c r="C52" s="292"/>
      <c r="D52" s="150" t="s">
        <v>150</v>
      </c>
      <c r="E52" s="129" t="s">
        <v>118</v>
      </c>
      <c r="F52" s="179">
        <v>376</v>
      </c>
      <c r="G52" s="179">
        <v>376</v>
      </c>
      <c r="H52" s="179">
        <v>376</v>
      </c>
      <c r="I52" s="177">
        <f t="shared" si="0"/>
        <v>0</v>
      </c>
      <c r="J52" s="177">
        <f t="shared" si="1"/>
        <v>0</v>
      </c>
      <c r="K52" s="153"/>
    </row>
    <row r="53" spans="1:11" ht="25.5" x14ac:dyDescent="0.25">
      <c r="A53" s="189"/>
      <c r="B53" s="289"/>
      <c r="C53" s="150" t="s">
        <v>146</v>
      </c>
      <c r="D53" s="150" t="s">
        <v>124</v>
      </c>
      <c r="E53" s="129" t="s">
        <v>10</v>
      </c>
      <c r="F53" s="151">
        <v>4827.1000000000004</v>
      </c>
      <c r="G53" s="151">
        <v>4792</v>
      </c>
      <c r="H53" s="152">
        <v>4792</v>
      </c>
      <c r="I53" s="161">
        <f t="shared" si="0"/>
        <v>-35.100000000000364</v>
      </c>
      <c r="J53" s="161">
        <f t="shared" si="1"/>
        <v>-0.72714466242672338</v>
      </c>
      <c r="K53" s="153"/>
    </row>
    <row r="54" spans="1:11" ht="25.5" x14ac:dyDescent="0.25">
      <c r="A54" s="55"/>
      <c r="B54" s="290" t="s">
        <v>151</v>
      </c>
      <c r="C54" s="165" t="s">
        <v>152</v>
      </c>
      <c r="D54" s="169" t="s">
        <v>153</v>
      </c>
      <c r="E54" s="170" t="s">
        <v>154</v>
      </c>
      <c r="F54" s="180">
        <v>27995.7</v>
      </c>
      <c r="G54" s="180">
        <v>27995.7</v>
      </c>
      <c r="H54" s="180">
        <v>27995.7</v>
      </c>
      <c r="I54" s="177">
        <f t="shared" si="0"/>
        <v>0</v>
      </c>
      <c r="J54" s="177">
        <f t="shared" si="1"/>
        <v>0</v>
      </c>
      <c r="K54" s="180"/>
    </row>
    <row r="55" spans="1:11" ht="25.5" x14ac:dyDescent="0.25">
      <c r="A55" s="189"/>
      <c r="B55" s="290"/>
      <c r="C55" s="150" t="s">
        <v>146</v>
      </c>
      <c r="D55" s="169" t="s">
        <v>124</v>
      </c>
      <c r="E55" s="170" t="s">
        <v>10</v>
      </c>
      <c r="F55" s="181">
        <v>18396.5</v>
      </c>
      <c r="G55" s="181">
        <v>18263.099999999999</v>
      </c>
      <c r="H55" s="161">
        <v>18263.099999999999</v>
      </c>
      <c r="I55" s="161">
        <f t="shared" si="0"/>
        <v>-133.40000000000146</v>
      </c>
      <c r="J55" s="161">
        <f t="shared" si="1"/>
        <v>-0.72513793384612002</v>
      </c>
      <c r="K55" s="180"/>
    </row>
    <row r="56" spans="1:11" x14ac:dyDescent="0.25">
      <c r="A56" s="9"/>
      <c r="B56" s="293" t="s">
        <v>155</v>
      </c>
      <c r="C56" s="294"/>
      <c r="D56" s="295"/>
      <c r="E56" s="162"/>
      <c r="F56" s="182">
        <f>F55+F53+F50</f>
        <v>57354.2</v>
      </c>
      <c r="G56" s="182">
        <f t="shared" ref="G56:H56" si="4">G55+G53+G50</f>
        <v>56938.2</v>
      </c>
      <c r="H56" s="182">
        <f t="shared" si="4"/>
        <v>56938.2</v>
      </c>
      <c r="I56" s="183">
        <f t="shared" si="0"/>
        <v>-416</v>
      </c>
      <c r="J56" s="156">
        <f t="shared" si="1"/>
        <v>-0.72531741354600021</v>
      </c>
      <c r="K56" s="180"/>
    </row>
    <row r="57" spans="1:11" x14ac:dyDescent="0.25">
      <c r="A57" s="9"/>
      <c r="B57" s="296" t="s">
        <v>24</v>
      </c>
      <c r="C57" s="297"/>
      <c r="D57" s="162"/>
      <c r="E57" s="162"/>
      <c r="F57" s="184">
        <f>F56+F46+F45+F31+F20+F21</f>
        <v>477673.39999999991</v>
      </c>
      <c r="G57" s="184">
        <f>G56+G46+G45+G31+G20+G21</f>
        <v>488503.2</v>
      </c>
      <c r="H57" s="184">
        <f>H56+H46+H45+H31+H20+H21</f>
        <v>488503.2</v>
      </c>
      <c r="I57" s="185">
        <f t="shared" si="0"/>
        <v>10829.800000000105</v>
      </c>
      <c r="J57" s="191">
        <f t="shared" si="1"/>
        <v>2.267197629175103</v>
      </c>
      <c r="K57" s="157"/>
    </row>
  </sheetData>
  <mergeCells count="50">
    <mergeCell ref="A5:A6"/>
    <mergeCell ref="A2:K2"/>
    <mergeCell ref="K23:K31"/>
    <mergeCell ref="B8:J8"/>
    <mergeCell ref="C3:G3"/>
    <mergeCell ref="C23:C25"/>
    <mergeCell ref="B31:D31"/>
    <mergeCell ref="I5:J5"/>
    <mergeCell ref="K5:K6"/>
    <mergeCell ref="C9:J9"/>
    <mergeCell ref="D4:H4"/>
    <mergeCell ref="B5:B6"/>
    <mergeCell ref="C5:C6"/>
    <mergeCell ref="D5:D6"/>
    <mergeCell ref="E5:E6"/>
    <mergeCell ref="F5:F6"/>
    <mergeCell ref="B32:J32"/>
    <mergeCell ref="B33:C33"/>
    <mergeCell ref="B10:C10"/>
    <mergeCell ref="B15:C15"/>
    <mergeCell ref="K16:K19"/>
    <mergeCell ref="B20:D20"/>
    <mergeCell ref="B21:D21"/>
    <mergeCell ref="G5:G6"/>
    <mergeCell ref="H5:H6"/>
    <mergeCell ref="B11:B12"/>
    <mergeCell ref="B13:B14"/>
    <mergeCell ref="B29:B30"/>
    <mergeCell ref="B18:B19"/>
    <mergeCell ref="B16:B17"/>
    <mergeCell ref="B23:B26"/>
    <mergeCell ref="B27:B28"/>
    <mergeCell ref="C22:J22"/>
    <mergeCell ref="B34:B35"/>
    <mergeCell ref="B36:B37"/>
    <mergeCell ref="B39:B40"/>
    <mergeCell ref="B41:B42"/>
    <mergeCell ref="B38:C38"/>
    <mergeCell ref="K39:K44"/>
    <mergeCell ref="B48:B50"/>
    <mergeCell ref="B45:D45"/>
    <mergeCell ref="B46:D46"/>
    <mergeCell ref="B47:J47"/>
    <mergeCell ref="C48:C49"/>
    <mergeCell ref="B43:B44"/>
    <mergeCell ref="B51:B53"/>
    <mergeCell ref="B54:B55"/>
    <mergeCell ref="C51:C52"/>
    <mergeCell ref="B56:D56"/>
    <mergeCell ref="B57:C57"/>
  </mergeCells>
  <pageMargins left="0.51181102362204722" right="0.11811023622047245" top="0.74803149606299213" bottom="0.35433070866141736" header="0.31496062992125984" footer="0.31496062992125984"/>
  <pageSetup paperSize="8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Администрация</vt:lpstr>
      <vt:lpstr>Образование</vt:lpstr>
      <vt:lpstr>Культура</vt:lpstr>
      <vt:lpstr>Администрация!Заголовки_для_печати</vt:lpstr>
      <vt:lpstr>Культура!Заголовки_для_печати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 Елена</dc:creator>
  <cp:lastModifiedBy>Захаревич Елена</cp:lastModifiedBy>
  <cp:lastPrinted>2024-03-25T03:36:34Z</cp:lastPrinted>
  <dcterms:created xsi:type="dcterms:W3CDTF">2023-04-11T01:56:34Z</dcterms:created>
  <dcterms:modified xsi:type="dcterms:W3CDTF">2024-04-22T05:12:55Z</dcterms:modified>
</cp:coreProperties>
</file>