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Z:\KAB318\МОНИТОРИНГИ\МОНИТОРИНГ ОТКРЫТОСТИ БЮДЖЕТНЫХ ДАННЫХ\МОНИТОРИНГИ по ОТЧЕТУ об исполнении бюджета\Мониторинг открытости по отчету за 2023 год\"/>
    </mc:Choice>
  </mc:AlternateContent>
  <xr:revisionPtr revIDLastSave="0" documentId="13_ncr:1_{916BE26E-08BE-49C4-84A0-006F0CA3C07D}" xr6:coauthVersionLast="47" xr6:coauthVersionMax="47" xr10:uidLastSave="{00000000-0000-0000-0000-000000000000}"/>
  <bookViews>
    <workbookView xWindow="5640" yWindow="75" windowWidth="22800" windowHeight="15330" tabRatio="496" xr2:uid="{00000000-000D-0000-FFFF-FFFF00000000}"/>
  </bookViews>
  <sheets>
    <sheet name="РПР" sheetId="5" r:id="rId1"/>
  </sheets>
  <definedNames>
    <definedName name="_xlnm.Print_Titles" localSheetId="0">РПР!$3:$3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5" l="1"/>
  <c r="D43" i="5" l="1"/>
  <c r="E43" i="5"/>
  <c r="C43" i="5"/>
  <c r="F46" i="5"/>
  <c r="G46" i="5"/>
  <c r="D13" i="5"/>
  <c r="F5" i="5"/>
  <c r="G5" i="5"/>
  <c r="F6" i="5"/>
  <c r="G6" i="5"/>
  <c r="F7" i="5"/>
  <c r="G7" i="5"/>
  <c r="F8" i="5"/>
  <c r="G8" i="5"/>
  <c r="F9" i="5"/>
  <c r="G9" i="5"/>
  <c r="F10" i="5"/>
  <c r="G10" i="5"/>
  <c r="F11" i="5"/>
  <c r="G11" i="5"/>
  <c r="F12" i="5"/>
  <c r="G12" i="5"/>
  <c r="E13" i="5"/>
  <c r="D4" i="5"/>
  <c r="E4" i="5"/>
  <c r="C4" i="5"/>
  <c r="G13" i="5" l="1"/>
  <c r="C33" i="5"/>
  <c r="C25" i="5"/>
  <c r="F14" i="5" l="1"/>
  <c r="G14" i="5"/>
  <c r="F16" i="5"/>
  <c r="G16" i="5"/>
  <c r="F18" i="5"/>
  <c r="G18" i="5"/>
  <c r="F19" i="5"/>
  <c r="G19" i="5"/>
  <c r="F20" i="5"/>
  <c r="G20" i="5"/>
  <c r="F21" i="5"/>
  <c r="G21" i="5"/>
  <c r="F22" i="5"/>
  <c r="G22" i="5"/>
  <c r="F24" i="5"/>
  <c r="G24" i="5"/>
  <c r="F25" i="5"/>
  <c r="G25" i="5"/>
  <c r="F26" i="5"/>
  <c r="G26" i="5"/>
  <c r="F27" i="5"/>
  <c r="G27" i="5"/>
  <c r="F29" i="5"/>
  <c r="G29" i="5"/>
  <c r="F31" i="5"/>
  <c r="G31" i="5"/>
  <c r="G32" i="5"/>
  <c r="F33" i="5"/>
  <c r="G33" i="5"/>
  <c r="F34" i="5"/>
  <c r="G34" i="5"/>
  <c r="F35" i="5"/>
  <c r="G35" i="5"/>
  <c r="F37" i="5"/>
  <c r="G37" i="5"/>
  <c r="F38" i="5"/>
  <c r="G38" i="5"/>
  <c r="F40" i="5"/>
  <c r="G40" i="5"/>
  <c r="F41" i="5"/>
  <c r="G41" i="5"/>
  <c r="F42" i="5"/>
  <c r="G42" i="5"/>
  <c r="F44" i="5"/>
  <c r="G44" i="5"/>
  <c r="F45" i="5"/>
  <c r="G45" i="5"/>
  <c r="F48" i="5"/>
  <c r="G48" i="5"/>
  <c r="F50" i="5"/>
  <c r="G50" i="5"/>
  <c r="C28" i="5" l="1"/>
  <c r="E28" i="5"/>
  <c r="D28" i="5"/>
  <c r="D51" i="5" s="1"/>
  <c r="F28" i="5" l="1"/>
  <c r="G28" i="5"/>
  <c r="D49" i="5"/>
  <c r="E49" i="5"/>
  <c r="G49" i="5" s="1"/>
  <c r="G4" i="5" l="1"/>
  <c r="E47" i="5"/>
  <c r="G47" i="5" s="1"/>
  <c r="D47" i="5"/>
  <c r="C47" i="5"/>
  <c r="F47" i="5" l="1"/>
  <c r="C49" i="5"/>
  <c r="F49" i="5" s="1"/>
  <c r="E39" i="5"/>
  <c r="D39" i="5"/>
  <c r="C39" i="5"/>
  <c r="E36" i="5"/>
  <c r="D36" i="5"/>
  <c r="C36" i="5"/>
  <c r="E30" i="5"/>
  <c r="D30" i="5"/>
  <c r="C30" i="5"/>
  <c r="E23" i="5"/>
  <c r="D23" i="5"/>
  <c r="C23" i="5"/>
  <c r="E17" i="5"/>
  <c r="D17" i="5"/>
  <c r="C17" i="5"/>
  <c r="E15" i="5"/>
  <c r="D15" i="5"/>
  <c r="C15" i="5"/>
  <c r="C13" i="5"/>
  <c r="F4" i="5"/>
  <c r="C51" i="5" l="1"/>
  <c r="F13" i="5"/>
  <c r="F39" i="5"/>
  <c r="G39" i="5"/>
  <c r="F36" i="5"/>
  <c r="G30" i="5"/>
  <c r="F23" i="5"/>
  <c r="F17" i="5"/>
  <c r="G17" i="5"/>
  <c r="F15" i="5"/>
  <c r="G23" i="5"/>
  <c r="G43" i="5"/>
  <c r="F30" i="5"/>
  <c r="G15" i="5"/>
  <c r="G36" i="5"/>
  <c r="F43" i="5"/>
  <c r="E51" i="5"/>
  <c r="G51" i="5" l="1"/>
  <c r="F51" i="5"/>
</calcChain>
</file>

<file path=xl/sharedStrings.xml><?xml version="1.0" encoding="utf-8"?>
<sst xmlns="http://schemas.openxmlformats.org/spreadsheetml/2006/main" count="132" uniqueCount="132">
  <si>
    <t>тыс.руб.</t>
  </si>
  <si>
    <t>Наименование</t>
  </si>
  <si>
    <t>РПР</t>
  </si>
  <si>
    <t>Исполнено</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</si>
  <si>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</si>
  <si>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</si>
  <si>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</si>
  <si>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</si>
  <si>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</si>
  <si>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</si>
  <si>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 xml:space="preserve"> Обеспечение проведения выборов и референдумов</t>
  </si>
  <si>
    <t>Резервные фонды</t>
  </si>
  <si>
    <t>Другие общегосударственные вопросы</t>
  </si>
  <si>
    <t>Национальная оборона</t>
  </si>
  <si>
    <t>Мобилизационная подготовка экономики</t>
  </si>
  <si>
    <t>Национальная безопасность и правоохранительная деятельность</t>
  </si>
  <si>
    <t>Защита населения и территории от последствий чрезвычайных ситуаций природного и техногенного характера, гражданская оборона</t>
  </si>
  <si>
    <t>Национальная экономика</t>
  </si>
  <si>
    <t>Сельское хозяйство и рыболовство</t>
  </si>
  <si>
    <t>Водное хозяйство</t>
  </si>
  <si>
    <t>Транспорт</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</si>
  <si>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</si>
  <si>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</si>
  <si>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</si>
  <si>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</si>
  <si>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</si>
  <si>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 xml:space="preserve">Другие вопросы  в области жилищно-коммунального хозяйства </t>
  </si>
  <si>
    <t>Образование</t>
  </si>
  <si>
    <t>Дошкольное образование</t>
  </si>
  <si>
    <t>Общее образование</t>
  </si>
  <si>
    <t>Дополнительное образование детей</t>
  </si>
  <si>
    <t>Молодежная политика и оздоровление детей</t>
  </si>
  <si>
    <t>Другие вопросы в области образования</t>
  </si>
  <si>
    <t>Культура, кинематография</t>
  </si>
  <si>
    <t xml:space="preserve">Культура </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</si>
  <si>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</si>
  <si>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</si>
  <si>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</si>
  <si>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</si>
  <si>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</si>
  <si>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Физическая культура и спорт</t>
  </si>
  <si>
    <t xml:space="preserve">Физическая культура </t>
  </si>
  <si>
    <t>Массовый спорт</t>
  </si>
  <si>
    <t>Средства массовой информации</t>
  </si>
  <si>
    <t>Телевидение и радиовещание</t>
  </si>
  <si>
    <t>Обслуживание государственного и муниципального долга</t>
  </si>
  <si>
    <t>Обслуживание государственного внутреннего и муниципального долга</t>
  </si>
  <si>
    <t>ВСЕГО РАСХОДОВ</t>
  </si>
  <si>
    <t>ПРОФИЦИТ БЮДЖЕТА (со знаком "плюс")                                              ДЕФИЦИТ БЮДЖЕТА (со знаком "минус")</t>
  </si>
  <si>
    <t>0100</t>
  </si>
  <si>
    <t>0102</t>
  </si>
  <si>
    <t>0103</t>
  </si>
  <si>
    <t xml:space="preserve">0104      </t>
  </si>
  <si>
    <t>0105</t>
  </si>
  <si>
    <t>0106</t>
  </si>
  <si>
    <t>0107</t>
  </si>
  <si>
    <t>0111</t>
  </si>
  <si>
    <t>0113</t>
  </si>
  <si>
    <t>0200</t>
  </si>
  <si>
    <t>0204</t>
  </si>
  <si>
    <t>0300</t>
  </si>
  <si>
    <t>0400</t>
  </si>
  <si>
    <t>0405</t>
  </si>
  <si>
    <t>0406</t>
  </si>
  <si>
    <t>0408</t>
  </si>
  <si>
    <t>0409</t>
  </si>
  <si>
    <t>0412</t>
  </si>
  <si>
    <t>0500</t>
  </si>
  <si>
    <t>0501</t>
  </si>
  <si>
    <t>0502</t>
  </si>
  <si>
    <t>0503</t>
  </si>
  <si>
    <t>0505</t>
  </si>
  <si>
    <t>0700</t>
  </si>
  <si>
    <t>0701</t>
  </si>
  <si>
    <t>0702</t>
  </si>
  <si>
    <t>0703</t>
  </si>
  <si>
    <t>0707</t>
  </si>
  <si>
    <t>0709</t>
  </si>
  <si>
    <t>0800</t>
  </si>
  <si>
    <t>0801</t>
  </si>
  <si>
    <t>0804</t>
  </si>
  <si>
    <t>1000</t>
  </si>
  <si>
    <t>1001</t>
  </si>
  <si>
    <t>1003</t>
  </si>
  <si>
    <t>1004</t>
  </si>
  <si>
    <t>1100</t>
  </si>
  <si>
    <t>1101</t>
  </si>
  <si>
    <t>1102</t>
  </si>
  <si>
    <t>1200</t>
  </si>
  <si>
    <t>1201</t>
  </si>
  <si>
    <t>1300</t>
  </si>
  <si>
    <t>1301</t>
  </si>
  <si>
    <t>9800</t>
  </si>
  <si>
    <t>Первоначальный план</t>
  </si>
  <si>
    <t>План по отчету</t>
  </si>
  <si>
    <t xml:space="preserve">Процент исполнения к первоначальному плану </t>
  </si>
  <si>
    <t>Пояснения различий между первоначально утвержденными показателями расходов и  их фактическими значениями (5 и более процентов)</t>
  </si>
  <si>
    <t>Процент исполнения от утвержденного плана с учетом изменений</t>
  </si>
  <si>
    <t>0310</t>
  </si>
  <si>
    <t>Охрана окружающей среды</t>
  </si>
  <si>
    <t>Другие вопросы в области охраны окружающей среды</t>
  </si>
  <si>
    <t>0600</t>
  </si>
  <si>
    <t>0605</t>
  </si>
  <si>
    <t>Сведения о фактически произведенных расходах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 за 2023 год</t>
  </si>
  <si>
    <t>1103</t>
  </si>
  <si>
    <t>В первоначальном плане отражена сумма расходов, предусмотренная на 2023 год в плановом периоде бюджета 2022-2024</t>
  </si>
  <si>
    <t>Спорт высших достижений</t>
  </si>
  <si>
    <t>Отсутсвовали непредвиденные расходы, на которые направляются средства резервного фонда администрации</t>
  </si>
  <si>
    <t>Перераспределение бюджетных ассигнований по вокантной ставке зам. председателя Благовещенской городской Думы</t>
  </si>
  <si>
    <t>Увеличение бюджетных ассигнований: 
на оплату исполнительных документов;
за заслуги перед муниципальным образованием городом Благовещенском;
на изготовление технических планов на выявленные бесхозяйные объекты инженерной инфраструктуры;
на уплату НДС за проданное муниципальное имущество в связи с заключентем договоров продажи; 
восстановлены сокращенные при планировании городского бюджета расходы</t>
  </si>
  <si>
    <t xml:space="preserve">Выделены доп.ассигнования в размере 3 298,4 тыс.руб. на приобретение 7 уличных цилиндрических IP-камер видеонаблюдения, оказание услуг по тушению лесных пожаров, на обслуживание камер единой системы видеонаблюдения правоохранительного сегмента АПК "Безопасный город", приобретение информационных щитов и знаков "Купаться запрещено", приобретение эхолота для обследования дна, </t>
  </si>
  <si>
    <t xml:space="preserve"> Выделены доп. бюджетные ассигнования на берегоукрепление и реконструкция набережной р. Амур (областные и городские средства),  на расходы по охране, содержанию и ремонту объектов незавершенного строительства и объектов в период передачи в муниципальную собственность, осуществление авторского надзора и прочие затраты для ввода объекта</t>
  </si>
  <si>
    <t>Дорожное хозяйство (дорожные фонды)</t>
  </si>
  <si>
    <t>Выделение доп. средств субсидии перевозчикам на возмещение затрат, связанных с перевозкой автомобильным транспортом граждан, призванных на военную службу по мобилизации;
мбт на реализацию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</si>
  <si>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 xml:space="preserve">Выделены доп. бюджетные ассигнования на осуществление муниципальными образованиями дорожной деятельности в отношении автомобильных дорог местного значения и сооружений на них, обслуживание фукционирования системы автоматической фото и видеофиксации нарушений ПДД, осуществление строительного контроля  </t>
  </si>
  <si>
    <t>Выделены доп. бюджетные ассигнования на капитальные вложения в объекты муниципальной собственности (Большой городской центр "Трибуна Холл" г. Благовещенск, проведение комплексных кадастровых работ,  региональная поддержка малого и среднего предпринимательства, включая крестьянские (фермерские) хозяйства,</t>
  </si>
  <si>
    <t>В течении года выделены средства ППК "Фонд развития территорий" на обеспечение мероприятий по переселению граждан из аварийного жилья (приобретение квартир, выплату возмещений за изымаемое жилье);
средства областного бюджета на окончательную оплату 6 контрактов, заключенных в 2018 году, на приобретение в муниципальную собственность 106 квартир для переселения граждан из аварийного жилья; средства  городского бюджета на капитальной ремонт жилищного фонда г.Благовещенска</t>
  </si>
  <si>
    <t>В течении года выделены средства на разработку проектно-сметной документации для строительства и реконструкции (модернизации) объектов питьевого водоснабжения; реализацию мероприятий в сфере коммунальной инфраструктуры и благоустройства территорий, одобренных Президиумом (штабом) Правительственной комиссии по региональному развитию в Российской Федерации, реконструкцию тепловой сети в квартале 345 г.Благовещенск,  ПСД "Сливная станция с. Садовое, Амурская область", реконструкцию очистных сооружений Северного жилого района, г. Благовещенск, ПСД тепловой сети от котельной 800 квартала (вдоль ул.50 лет Октября от ул.Зеленая до ул.Шафира), расходы, направленные на модернизацию коммунальной инфраструктуры</t>
  </si>
  <si>
    <t>В течении года выделены средства на благоустройство торговых зон города Благовещенска, благоустройство придомовых территорий многоквартирных домов, поддержку административного центра Амурской области, восстановление секвестированных расходов, благоустройство «Военно-мемориального участка на действующем кладбище 17 км Новотроицкое шоссе"</t>
  </si>
  <si>
    <t>Выделены доп. бюджетные ассигнования на ликвидациюи мест несанкционированного размещения отходов на территории муниципального образования города Благовещенска</t>
  </si>
  <si>
    <t>Увеличение мбт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восстановление секвестированных расходов</t>
  </si>
  <si>
    <t>Расходы по детско-юношеским спортивным школам перераспределены на  подраздел 1103</t>
  </si>
  <si>
    <t>В течении года выделены средства на организациюя и проведение мероприятий по работе с молодежью, субсидии НКО</t>
  </si>
  <si>
    <t>Выделены дополнительные ассигнования  на капитальный ремонт ДК "Садовое",  на создание модельной библиотеки "Солнечная",  на восстановление секвестра по текущим расходам, на подсветку муниципальных библиотек "Солнечная", "Дом Семьи", "Диалог",  на подсветку ДК "Плодопитомник", на видеонаблюдение в Первомайском парке</t>
  </si>
  <si>
    <t>В связи с включением  в список получателей сертификатов по городу Благовещенску всего 1 молодой семьи, уменьшено финансирование федерального и областного бюджетов, городского бюджета.
В течение года выделены средства ЕДВ многодетным семьям для улучшения жилищных условий, приобретения земельного участка, и предусмотрено доп. софинансирование из городского бюджета, неполное освоение средств обусловлено отсутствием обратившихся граждан с заявлениями на выплату</t>
  </si>
  <si>
    <t>В течение года выделены средства  на проведение городских спортивно-массовых мероприятий - День Здоровья: "Кросс", "Азимут", "Оранжевый Мяч", "Лыжня", на развитие массовой физкультурно-оздоровительной и спортивной работы с населением,</t>
  </si>
  <si>
    <t>Перемещение расходов из рпр 0703, 1101</t>
  </si>
  <si>
    <t>Восстановление секвестированных расходов  МУ "ИА Город"</t>
  </si>
  <si>
    <t>Восстановление секвестированных расходов управления ЖКХ, МУ "ГУКС"</t>
  </si>
  <si>
    <t>Экономия средств на обслуживание муниципального долга в связи с привлечением бюджетных кредитов, а также досрочным погашением коммерческого кредита</t>
  </si>
  <si>
    <t>Расходы перемещены на рпр 0113</t>
  </si>
  <si>
    <t>В течение года выделены средства  на совершенствование материально-технической базы для занятий физической культурой и спортом в муниципальных образованиях области.( "Умная площадка" МУ СОК "Юность");
расходы на обеспечение деятельности  МАУ ДО "СШЦБИ" перемещены на рпр 1103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</si>
</sst>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charset val="204"/>
      <scheme val="minor"/>
    </font>
    <font>
      <sz val="11"/>
      <color theme="1"/>
      <name val="Calibri"/>
      <family val="2"/>
      <charset val="204"/>
      <scheme val="minor"/>
    </font>
    <font>
      <sz val="10"/>
      <name val="Times New Roman"/>
      <family val="1"/>
      <charset val="204"/>
    </font>
    <font>
      <sz val="10"/>
      <name val="Arial Cyr"/>
      <charset val="204"/>
    </font>
    <font>
      <sz val="11"/>
      <name val="Calibri"/>
      <family val="2"/>
      <charset val="204"/>
      <scheme val="minor"/>
    </font>
    <font>
      <sz val="11"/>
      <name val="Times New Roman"/>
      <family val="1"/>
      <charset val="204"/>
    </font>
    <font>
      <sz val="12"/>
      <color theme="1"/>
      <name val="Times New Roman"/>
      <family val="2"/>
      <charset val="204"/>
    </font>
    <font>
      <sz val="10"/>
      <name val="Arial"/>
      <family val="2"/>
      <charset val="204"/>
    </font>
    <font>
      <b/>
      <sz val="12"/>
      <color theme="1"/>
      <name val="Times New Roman"/>
      <family val="1"/>
      <charset val="204"/>
    </font>
    <font>
      <b/>
      <sz val="12"/>
      <name val="Times New Roman"/>
      <family val="1"/>
      <charset val="204"/>
    </font>
    <font>
      <b/>
      <sz val="12"/>
      <color indexed="8"/>
      <name val="Times New Roman"/>
      <family val="1"/>
      <charset val="204"/>
    </font>
    <font>
      <sz val="11"/>
      <name val="Times New Roman"/>
      <family val="1"/>
    </font>
    <font>
      <sz val="12"/>
      <name val="Times New Roman"/>
      <family val="1"/>
      <charset val="204"/>
    </font>
    <font>
      <b/>
      <sz val="12.5"/>
      <name val="Times New Roman"/>
      <family val="1"/>
      <charset val="204"/>
    </font>
    <font>
      <b/>
      <sz val="10"/>
      <name val="Times New Roman"/>
      <family val="1"/>
    </font>
    <font>
      <b/>
      <sz val="11"/>
      <name val="Times New Roman"/>
      <family val="1"/>
      <charset val="204"/>
    </font>
    <font>
      <sz val="8"/>
      <name val="Calibri"/>
      <family val="2"/>
      <charset val="204"/>
      <scheme val="minor"/>
    </font>
    <font>
      <sz val="11"/>
      <color indexed="8"/>
      <name val="Times New Roman"/>
      <family val="1"/>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s>
  <cellStyleXfs count="8">
    <xf numFmtId="0" fontId="0" fillId="0" borderId="0"/>
    <xf numFmtId="0" fontId="3" fillId="0" borderId="0"/>
    <xf numFmtId="0" fontId="1" fillId="0" borderId="0"/>
    <xf numFmtId="0" fontId="3" fillId="0" borderId="0"/>
    <xf numFmtId="0" fontId="6" fillId="0" borderId="0"/>
    <xf numFmtId="0" fontId="7" fillId="0" borderId="0"/>
    <xf numFmtId="0" fontId="7" fillId="0" borderId="0"/>
    <xf numFmtId="0" fontId="6" fillId="0" borderId="0"/>
  </cellStyleXfs>
  <cellXfs count="45">
    <xf numFmtId="0" fontId="0" fillId="0" borderId="0" xfId="0"/>
    <xf numFmtId="0" fontId="2" fillId="0" borderId="0" xfId="0" applyFont="1" applyFill="1" applyAlignment="1">
      <alignment vertical="center" wrapText="1"/>
    </xf>
    <xf numFmtId="0" fontId="2" fillId="0" borderId="0" xfId="0" applyFont="1" applyFill="1"/>
    <xf numFmtId="0" fontId="4" fillId="0" borderId="0" xfId="0" applyFont="1" applyFill="1"/>
    <xf numFmtId="164" fontId="4" fillId="0" borderId="0" xfId="0" applyNumberFormat="1" applyFont="1" applyFill="1" applyAlignment="1">
      <alignment horizontal="right"/>
    </xf>
    <xf numFmtId="1" fontId="5" fillId="0" borderId="1" xfId="1" applyNumberFormat="1" applyFont="1" applyFill="1" applyBorder="1" applyAlignment="1">
      <alignment horizontal="center" vertical="center" wrapText="1"/>
    </xf>
    <xf numFmtId="49" fontId="5" fillId="0" borderId="1" xfId="1" applyNumberFormat="1" applyFont="1" applyFill="1" applyBorder="1" applyAlignment="1">
      <alignment horizontal="center" vertical="center" wrapText="1"/>
    </xf>
    <xf numFmtId="0" fontId="4" fillId="0" borderId="0" xfId="0" applyFont="1" applyFill="1" applyAlignment="1">
      <alignment vertical="center" wrapText="1"/>
    </xf>
    <xf numFmtId="0" fontId="5" fillId="0" borderId="1" xfId="1"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3" applyFont="1" applyFill="1" applyBorder="1" applyAlignment="1">
      <alignment vertical="top" wrapText="1"/>
    </xf>
    <xf numFmtId="164" fontId="10" fillId="0" borderId="1" xfId="3" applyNumberFormat="1" applyFont="1" applyFill="1" applyBorder="1" applyAlignment="1">
      <alignment horizontal="center" vertical="center" wrapText="1"/>
    </xf>
    <xf numFmtId="0" fontId="11" fillId="0" borderId="1" xfId="3" applyFont="1" applyFill="1" applyBorder="1" applyAlignment="1">
      <alignment vertical="top" wrapText="1"/>
    </xf>
    <xf numFmtId="0" fontId="5" fillId="0" borderId="1" xfId="3" applyFont="1" applyFill="1" applyBorder="1" applyAlignment="1">
      <alignment vertical="top" wrapText="1"/>
    </xf>
    <xf numFmtId="164" fontId="9" fillId="0" borderId="1" xfId="3" applyNumberFormat="1" applyFont="1" applyFill="1" applyBorder="1" applyAlignment="1">
      <alignment horizontal="center" vertical="center" wrapText="1"/>
    </xf>
    <xf numFmtId="164" fontId="5" fillId="0" borderId="1" xfId="3" applyNumberFormat="1" applyFont="1" applyFill="1" applyBorder="1" applyAlignment="1">
      <alignment horizontal="center" vertical="center"/>
    </xf>
    <xf numFmtId="0" fontId="12" fillId="0" borderId="1" xfId="3" applyFont="1" applyFill="1" applyBorder="1" applyAlignment="1">
      <alignment vertical="top" wrapText="1"/>
    </xf>
    <xf numFmtId="0" fontId="13" fillId="0" borderId="1" xfId="3" applyFont="1" applyFill="1" applyBorder="1" applyAlignment="1">
      <alignment vertical="top" wrapText="1"/>
    </xf>
    <xf numFmtId="49" fontId="9" fillId="0" borderId="1" xfId="3" applyNumberFormat="1" applyFont="1" applyFill="1" applyBorder="1" applyAlignment="1">
      <alignment horizontal="left" vertical="top" wrapText="1"/>
    </xf>
    <xf numFmtId="164" fontId="9" fillId="0" borderId="1" xfId="3" applyNumberFormat="1" applyFont="1" applyFill="1" applyBorder="1" applyAlignment="1">
      <alignment horizontal="right" vertical="center" wrapText="1"/>
    </xf>
    <xf numFmtId="49" fontId="14" fillId="0" borderId="1" xfId="3" applyNumberFormat="1" applyFont="1" applyFill="1" applyBorder="1" applyAlignment="1">
      <alignment horizontal="left" vertical="top" wrapText="1"/>
    </xf>
    <xf numFmtId="49" fontId="9" fillId="0" borderId="1" xfId="3" applyNumberFormat="1" applyFont="1" applyFill="1" applyBorder="1" applyAlignment="1">
      <alignment horizontal="center" vertical="center" wrapText="1"/>
    </xf>
    <xf numFmtId="0" fontId="2" fillId="0" borderId="0" xfId="0" applyFont="1" applyFill="1" applyAlignment="1">
      <alignment horizontal="left" vertical="center"/>
    </xf>
    <xf numFmtId="49" fontId="5" fillId="0" borderId="1" xfId="3" applyNumberFormat="1" applyFont="1" applyFill="1" applyBorder="1" applyAlignment="1">
      <alignment horizontal="center" vertical="center" wrapText="1"/>
    </xf>
    <xf numFmtId="49" fontId="12" fillId="0" borderId="1" xfId="3" applyNumberFormat="1" applyFont="1" applyFill="1" applyBorder="1" applyAlignment="1">
      <alignment horizontal="center" vertical="center" wrapText="1"/>
    </xf>
    <xf numFmtId="0" fontId="4" fillId="0" borderId="0" xfId="0" applyFont="1" applyFill="1" applyAlignment="1">
      <alignment vertical="center"/>
    </xf>
    <xf numFmtId="0" fontId="2" fillId="0" borderId="1" xfId="0" applyFont="1" applyFill="1" applyBorder="1" applyAlignment="1">
      <alignment horizontal="center" vertical="center" wrapText="1"/>
    </xf>
    <xf numFmtId="164" fontId="15" fillId="0" borderId="6" xfId="3" applyNumberFormat="1" applyFont="1" applyFill="1" applyBorder="1" applyAlignment="1">
      <alignment horizontal="center" vertical="center"/>
    </xf>
    <xf numFmtId="164" fontId="4" fillId="0" borderId="0" xfId="0" applyNumberFormat="1" applyFont="1" applyFill="1"/>
    <xf numFmtId="0" fontId="2" fillId="0" borderId="1" xfId="0" applyFont="1" applyFill="1" applyBorder="1" applyAlignment="1">
      <alignment vertical="center" wrapText="1"/>
    </xf>
    <xf numFmtId="0" fontId="2" fillId="0" borderId="5" xfId="0" applyFont="1" applyFill="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0" xfId="0" applyFont="1" applyFill="1" applyBorder="1" applyAlignment="1">
      <alignment vertical="center" wrapText="1"/>
    </xf>
    <xf numFmtId="0" fontId="2" fillId="0" borderId="3" xfId="0" applyFont="1" applyFill="1" applyBorder="1" applyAlignment="1">
      <alignment horizontal="center" vertical="center" wrapText="1"/>
    </xf>
    <xf numFmtId="164" fontId="5" fillId="0" borderId="6" xfId="3" applyNumberFormat="1" applyFont="1" applyFill="1" applyBorder="1" applyAlignment="1">
      <alignment horizontal="center" vertical="center"/>
    </xf>
    <xf numFmtId="49" fontId="9" fillId="0" borderId="1" xfId="3" applyNumberFormat="1" applyFont="1" applyFill="1" applyBorder="1" applyAlignment="1">
      <alignment horizontal="center" vertical="top" wrapText="1"/>
    </xf>
    <xf numFmtId="49" fontId="5" fillId="0" borderId="1" xfId="3" applyNumberFormat="1" applyFont="1" applyFill="1" applyBorder="1" applyAlignment="1">
      <alignment horizontal="center" vertical="top" wrapText="1"/>
    </xf>
    <xf numFmtId="164" fontId="15" fillId="0" borderId="1" xfId="3" applyNumberFormat="1" applyFont="1" applyFill="1" applyBorder="1" applyAlignment="1">
      <alignment horizontal="center" vertical="center"/>
    </xf>
    <xf numFmtId="164" fontId="12" fillId="0" borderId="1" xfId="6" applyNumberFormat="1" applyFont="1" applyBorder="1" applyAlignment="1">
      <alignment horizontal="center" vertical="center"/>
    </xf>
    <xf numFmtId="164" fontId="12" fillId="0" borderId="6" xfId="6" applyNumberFormat="1" applyFont="1" applyBorder="1" applyAlignment="1">
      <alignment horizontal="center" vertical="center"/>
    </xf>
    <xf numFmtId="1" fontId="5" fillId="0" borderId="0" xfId="1" applyNumberFormat="1" applyFont="1" applyAlignment="1">
      <alignment vertical="top" wrapText="1"/>
    </xf>
    <xf numFmtId="0" fontId="8" fillId="0" borderId="0" xfId="0" applyFont="1" applyAlignment="1">
      <alignment horizontal="center" wrapText="1"/>
    </xf>
    <xf numFmtId="164" fontId="2" fillId="0" borderId="2" xfId="0" applyNumberFormat="1" applyFont="1" applyFill="1" applyBorder="1" applyAlignment="1">
      <alignment horizontal="right"/>
    </xf>
    <xf numFmtId="0" fontId="17" fillId="0" borderId="7" xfId="7" applyFont="1" applyBorder="1" applyAlignment="1">
      <alignment vertical="top" wrapText="1"/>
    </xf>
  </cellXfs>
  <cellStyles count="8">
    <cellStyle name="Обычный" xfId="0" builtinId="0"/>
    <cellStyle name="Обычный 2" xfId="3" xr:uid="{00000000-0005-0000-0000-000001000000}"/>
    <cellStyle name="Обычный 2 3" xfId="6" xr:uid="{EDE66172-7FD5-483C-91A1-18E7933DC6B7}"/>
    <cellStyle name="Обычный 3" xfId="1" xr:uid="{00000000-0005-0000-0000-000002000000}"/>
    <cellStyle name="Обычный 3 3" xfId="7" xr:uid="{989B2218-C9E3-4783-89A2-19120EEF4DE5}"/>
    <cellStyle name="Обычный 4" xfId="2" xr:uid="{00000000-0005-0000-0000-000003000000}"/>
    <cellStyle name="Обычный 5" xfId="4" xr:uid="{00000000-0005-0000-0000-000004000000}"/>
    <cellStyle name="Обычный 6"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90" zoomScaleNormal="90" workbookViewId="0">
      <pane xSplit="2" ySplit="3" topLeftCell="C7" activePane="bottomRight" state="frozen"/>
      <selection pane="topRight" activeCell="C1" sqref="C1"/>
      <selection pane="bottomLeft" activeCell="A4" sqref="A4"/>
      <selection pane="bottomRight" activeCell="K44" sqref="K44"/>
    </sheetView>
  </sheetViews>
  <sheetFormatPr defaultColWidth="9.140625" defaultRowHeight="15" x14ac:dyDescent="0.25"/>
  <cols>
    <col min="1" max="1" width="40" style="7" customWidth="1"/>
    <col min="2" max="2" width="8" style="25" customWidth="1"/>
    <col min="3" max="3" width="13.5703125" style="4" customWidth="1"/>
    <col min="4" max="4" width="13.5703125" style="3" customWidth="1"/>
    <col min="5" max="5" width="12.85546875" style="3" customWidth="1"/>
    <col min="6" max="6" width="12.5703125" style="3" customWidth="1"/>
    <col min="7" max="7" width="12.42578125" style="3" customWidth="1"/>
    <col min="8" max="8" width="56" style="33" customWidth="1"/>
    <col min="9" max="9" width="12.85546875" style="3" customWidth="1"/>
    <col min="10" max="16384" width="9.140625" style="3"/>
  </cols>
  <sheetData>
    <row r="1" spans="1:8" s="2" customFormat="1" ht="35.25" customHeight="1" x14ac:dyDescent="0.25">
      <c r="A1" s="42" t="s">
        <v>103</v>
      </c>
      <c r="B1" s="42"/>
      <c r="C1" s="42"/>
      <c r="D1" s="42"/>
      <c r="E1" s="42"/>
      <c r="F1" s="42"/>
      <c r="G1" s="42"/>
      <c r="H1" s="42"/>
    </row>
    <row r="2" spans="1:8" s="2" customFormat="1" ht="12.75" x14ac:dyDescent="0.2">
      <c r="A2" s="1"/>
      <c r="B2" s="22"/>
      <c r="F2" s="43" t="s">
        <v>0</v>
      </c>
      <c r="G2" s="43"/>
      <c r="H2" s="43"/>
    </row>
    <row r="3" spans="1:8" s="2" customFormat="1" ht="89.25" x14ac:dyDescent="0.2">
      <c r="A3" s="5" t="s">
        <v>1</v>
      </c>
      <c r="B3" s="6" t="s">
        <v>2</v>
      </c>
      <c r="C3" s="8" t="s">
        <v>93</v>
      </c>
      <c r="D3" s="9" t="s">
        <v>94</v>
      </c>
      <c r="E3" s="9" t="s">
        <v>3</v>
      </c>
      <c r="F3" s="26" t="s">
        <v>95</v>
      </c>
      <c r="G3" s="34" t="s">
        <v>97</v>
      </c>
      <c r="H3" s="26" t="s">
        <v>96</v>
      </c>
    </row>
    <row r="4" spans="1:8" ht="15.75" x14ac:dyDescent="0.25">
      <c r="A4" s="10" t="s">
        <v>4</v>
      </c>
      <c r="B4" s="21" t="s">
        <v>49</v>
      </c>
      <c r="C4" s="27">
        <f>SUM(C5:C12)</f>
        <v>771060.5</v>
      </c>
      <c r="D4" s="27">
        <f t="shared" ref="D4:E4" si="0">SUM(D5:D12)</f>
        <v>821439.10000000009</v>
      </c>
      <c r="E4" s="27">
        <f t="shared" si="0"/>
        <v>784268.97</v>
      </c>
      <c r="F4" s="11">
        <f>IFERROR(E4/C4*100,0)</f>
        <v>101.7130264097305</v>
      </c>
      <c r="G4" s="11">
        <f>IFERROR(E4/D4*100,0)</f>
        <v>95.474998694364544</v>
      </c>
      <c r="H4" s="30"/>
    </row>
    <row r="5" spans="1:8" ht="45" x14ac:dyDescent="0.25">
      <c r="A5" s="12" t="s">
        <v>5</v>
      </c>
      <c r="B5" s="23" t="s">
        <v>50</v>
      </c>
      <c r="C5" s="39">
        <v>3489.8</v>
      </c>
      <c r="D5" s="15">
        <v>3489.8</v>
      </c>
      <c r="E5" s="15">
        <v>3430.5</v>
      </c>
      <c r="F5" s="15">
        <f>IFERROR(E5/C5*100,0)</f>
        <v>98.300762221330729</v>
      </c>
      <c r="G5" s="15">
        <f>IFERROR(E5/D5*100,0)</f>
        <v>98.300762221330729</v>
      </c>
      <c r="H5" s="29"/>
    </row>
    <row r="6" spans="1:8" ht="63" customHeight="1" x14ac:dyDescent="0.25">
      <c r="A6" s="12" t="s">
        <v>6</v>
      </c>
      <c r="B6" s="23" t="s">
        <v>51</v>
      </c>
      <c r="C6" s="39">
        <v>47105.200000000004</v>
      </c>
      <c r="D6" s="15">
        <v>41075.800000000003</v>
      </c>
      <c r="E6" s="15">
        <v>40133</v>
      </c>
      <c r="F6" s="15">
        <f t="shared" ref="F6:F10" si="1">IFERROR(E6/C6*100,0)</f>
        <v>85.198661718876039</v>
      </c>
      <c r="G6" s="15">
        <f t="shared" ref="G6:G10" si="2">IFERROR(E6/D6*100,0)</f>
        <v>97.704731252951845</v>
      </c>
      <c r="H6" s="29" t="s">
        <v>108</v>
      </c>
    </row>
    <row r="7" spans="1:8" ht="75" x14ac:dyDescent="0.25">
      <c r="A7" s="12" t="s">
        <v>7</v>
      </c>
      <c r="B7" s="23" t="s">
        <v>52</v>
      </c>
      <c r="C7" s="39">
        <v>327122.60000000009</v>
      </c>
      <c r="D7" s="15">
        <v>346909.2</v>
      </c>
      <c r="E7" s="15">
        <v>344916.3</v>
      </c>
      <c r="F7" s="15">
        <f t="shared" si="1"/>
        <v>105.43945908965016</v>
      </c>
      <c r="G7" s="15">
        <f t="shared" si="2"/>
        <v>99.425526910211659</v>
      </c>
      <c r="H7" s="29"/>
    </row>
    <row r="8" spans="1:8" ht="38.25" x14ac:dyDescent="0.25">
      <c r="A8" s="12" t="s">
        <v>8</v>
      </c>
      <c r="B8" s="23" t="s">
        <v>53</v>
      </c>
      <c r="C8" s="39">
        <v>13.5</v>
      </c>
      <c r="D8" s="15">
        <v>4.4000000000000004</v>
      </c>
      <c r="E8" s="15">
        <v>3.2</v>
      </c>
      <c r="F8" s="15">
        <f t="shared" si="1"/>
        <v>23.703703703703706</v>
      </c>
      <c r="G8" s="15">
        <f t="shared" si="2"/>
        <v>72.727272727272734</v>
      </c>
      <c r="H8" s="29" t="s">
        <v>105</v>
      </c>
    </row>
    <row r="9" spans="1:8" ht="60" x14ac:dyDescent="0.25">
      <c r="A9" s="12" t="s">
        <v>9</v>
      </c>
      <c r="B9" s="23" t="s">
        <v>54</v>
      </c>
      <c r="C9" s="39">
        <v>81835.899999999994</v>
      </c>
      <c r="D9" s="15">
        <v>82664.3</v>
      </c>
      <c r="E9" s="15">
        <v>82231.100000000006</v>
      </c>
      <c r="F9" s="15">
        <f t="shared" si="1"/>
        <v>100.48291764372361</v>
      </c>
      <c r="G9" s="15">
        <f t="shared" si="2"/>
        <v>99.475952738969539</v>
      </c>
      <c r="H9" s="29"/>
    </row>
    <row r="10" spans="1:8" ht="31.5" customHeight="1" x14ac:dyDescent="0.25">
      <c r="A10" s="12" t="s">
        <v>10</v>
      </c>
      <c r="B10" s="23" t="s">
        <v>55</v>
      </c>
      <c r="C10" s="39">
        <v>0</v>
      </c>
      <c r="D10" s="15">
        <v>0</v>
      </c>
      <c r="E10" s="15">
        <v>0</v>
      </c>
      <c r="F10" s="15">
        <f t="shared" si="1"/>
        <v>0</v>
      </c>
      <c r="G10" s="15">
        <f t="shared" si="2"/>
        <v>0</v>
      </c>
      <c r="H10" s="29"/>
    </row>
    <row r="11" spans="1:8" ht="25.5" x14ac:dyDescent="0.25">
      <c r="A11" s="13" t="s">
        <v>11</v>
      </c>
      <c r="B11" s="23" t="s">
        <v>56</v>
      </c>
      <c r="C11" s="39">
        <v>40000</v>
      </c>
      <c r="D11" s="15">
        <v>30998.7</v>
      </c>
      <c r="E11" s="15">
        <v>0</v>
      </c>
      <c r="F11" s="15">
        <f>IFERROR(E11/#REF!*100,0)</f>
        <v>0</v>
      </c>
      <c r="G11" s="15">
        <f t="shared" ref="G11:G12" si="3">IFERROR(E11/D11*100,0)</f>
        <v>0</v>
      </c>
      <c r="H11" s="29" t="s">
        <v>107</v>
      </c>
    </row>
    <row r="12" spans="1:8" ht="127.5" x14ac:dyDescent="0.25">
      <c r="A12" s="12" t="s">
        <v>12</v>
      </c>
      <c r="B12" s="23" t="s">
        <v>57</v>
      </c>
      <c r="C12" s="39">
        <v>271493.49999999994</v>
      </c>
      <c r="D12" s="15">
        <v>316296.90000000002</v>
      </c>
      <c r="E12" s="15">
        <v>313554.87</v>
      </c>
      <c r="F12" s="15">
        <f t="shared" ref="F12" si="4">IFERROR(E12/C12*100,0)</f>
        <v>115.49258822034416</v>
      </c>
      <c r="G12" s="15">
        <f t="shared" si="3"/>
        <v>99.133083504770354</v>
      </c>
      <c r="H12" s="29" t="s">
        <v>109</v>
      </c>
    </row>
    <row r="13" spans="1:8" ht="15.75" x14ac:dyDescent="0.25">
      <c r="A13" s="10" t="s">
        <v>13</v>
      </c>
      <c r="B13" s="21" t="s">
        <v>58</v>
      </c>
      <c r="C13" s="27">
        <f>C14</f>
        <v>979.7</v>
      </c>
      <c r="D13" s="14">
        <f>SUM(D14)</f>
        <v>0</v>
      </c>
      <c r="E13" s="14">
        <f>SUM(E14)</f>
        <v>0</v>
      </c>
      <c r="F13" s="14">
        <f t="shared" ref="F13:F51" si="5">IFERROR(E13/C13*100,0)</f>
        <v>0</v>
      </c>
      <c r="G13" s="14">
        <f t="shared" ref="G13:G51" si="6">IFERROR(E13/D13*100,0)</f>
        <v>0</v>
      </c>
      <c r="H13" s="29"/>
    </row>
    <row r="14" spans="1:8" ht="15.75" x14ac:dyDescent="0.25">
      <c r="A14" s="13" t="s">
        <v>14</v>
      </c>
      <c r="B14" s="23" t="s">
        <v>59</v>
      </c>
      <c r="C14" s="39">
        <v>979.7</v>
      </c>
      <c r="D14" s="15">
        <v>0</v>
      </c>
      <c r="E14" s="15">
        <v>0</v>
      </c>
      <c r="F14" s="15">
        <f t="shared" si="5"/>
        <v>0</v>
      </c>
      <c r="G14" s="15">
        <f t="shared" si="6"/>
        <v>0</v>
      </c>
      <c r="H14" s="29" t="s">
        <v>130</v>
      </c>
    </row>
    <row r="15" spans="1:8" ht="31.5" x14ac:dyDescent="0.25">
      <c r="A15" s="10" t="s">
        <v>15</v>
      </c>
      <c r="B15" s="21" t="s">
        <v>60</v>
      </c>
      <c r="C15" s="27">
        <f>C16</f>
        <v>143930.5</v>
      </c>
      <c r="D15" s="14">
        <f>D16</f>
        <v>159602.1</v>
      </c>
      <c r="E15" s="14">
        <f>E16</f>
        <v>158384.20000000001</v>
      </c>
      <c r="F15" s="14">
        <f t="shared" si="5"/>
        <v>110.04213839318282</v>
      </c>
      <c r="G15" s="14">
        <f t="shared" si="6"/>
        <v>99.23691480249947</v>
      </c>
      <c r="H15" s="29"/>
    </row>
    <row r="16" spans="1:8" ht="89.25" x14ac:dyDescent="0.25">
      <c r="A16" s="13" t="s">
        <v>16</v>
      </c>
      <c r="B16" s="23" t="s">
        <v>98</v>
      </c>
      <c r="C16" s="40">
        <v>143930.5</v>
      </c>
      <c r="D16" s="15">
        <v>159602.1</v>
      </c>
      <c r="E16" s="15">
        <v>158384.20000000001</v>
      </c>
      <c r="F16" s="15">
        <f t="shared" si="5"/>
        <v>110.04213839318282</v>
      </c>
      <c r="G16" s="15">
        <f t="shared" si="6"/>
        <v>99.23691480249947</v>
      </c>
      <c r="H16" s="29" t="s">
        <v>110</v>
      </c>
    </row>
    <row r="17" spans="1:8" ht="15.75" x14ac:dyDescent="0.25">
      <c r="A17" s="10" t="s">
        <v>17</v>
      </c>
      <c r="B17" s="21" t="s">
        <v>61</v>
      </c>
      <c r="C17" s="27">
        <f>C18+C19+C20+C21+C22</f>
        <v>2941482.3</v>
      </c>
      <c r="D17" s="14">
        <f>SUM(D20+D22+D19+D21+D18)</f>
        <v>4344932.0999999996</v>
      </c>
      <c r="E17" s="14">
        <f>SUM(E20+E22+E19+E21+E18)</f>
        <v>3650796.8999999994</v>
      </c>
      <c r="F17" s="14">
        <f t="shared" si="5"/>
        <v>124.11418895840372</v>
      </c>
      <c r="G17" s="14">
        <f t="shared" si="6"/>
        <v>84.024256673654335</v>
      </c>
      <c r="H17" s="29"/>
    </row>
    <row r="18" spans="1:8" ht="18.75" customHeight="1" x14ac:dyDescent="0.25">
      <c r="A18" s="16" t="s">
        <v>18</v>
      </c>
      <c r="B18" s="24" t="s">
        <v>62</v>
      </c>
      <c r="C18" s="39">
        <v>14406.3</v>
      </c>
      <c r="D18" s="15">
        <v>15757.8</v>
      </c>
      <c r="E18" s="15">
        <v>15111.8</v>
      </c>
      <c r="F18" s="15">
        <f t="shared" si="5"/>
        <v>104.89716304672261</v>
      </c>
      <c r="G18" s="15">
        <f t="shared" si="6"/>
        <v>95.900442955234865</v>
      </c>
      <c r="H18" s="29"/>
    </row>
    <row r="19" spans="1:8" ht="76.5" x14ac:dyDescent="0.25">
      <c r="A19" s="13" t="s">
        <v>19</v>
      </c>
      <c r="B19" s="23" t="s">
        <v>63</v>
      </c>
      <c r="C19" s="39">
        <v>882163.60000000009</v>
      </c>
      <c r="D19" s="15">
        <v>1125149.5</v>
      </c>
      <c r="E19" s="15">
        <v>1100085.5</v>
      </c>
      <c r="F19" s="15">
        <f t="shared" si="5"/>
        <v>124.70311629271484</v>
      </c>
      <c r="G19" s="15">
        <f t="shared" si="6"/>
        <v>97.772384914182524</v>
      </c>
      <c r="H19" s="29" t="s">
        <v>111</v>
      </c>
    </row>
    <row r="20" spans="1:8" ht="95.25" customHeight="1" x14ac:dyDescent="0.25">
      <c r="A20" s="13" t="s">
        <v>20</v>
      </c>
      <c r="B20" s="23" t="s">
        <v>64</v>
      </c>
      <c r="C20" s="39">
        <v>141115.69999999998</v>
      </c>
      <c r="D20" s="15">
        <v>359709.6</v>
      </c>
      <c r="E20" s="15">
        <v>345248.4</v>
      </c>
      <c r="F20" s="15">
        <f t="shared" si="5"/>
        <v>244.65626432778214</v>
      </c>
      <c r="G20" s="15">
        <f t="shared" si="6"/>
        <v>95.979757003983224</v>
      </c>
      <c r="H20" s="29" t="s">
        <v>113</v>
      </c>
    </row>
    <row r="21" spans="1:8" ht="76.5" x14ac:dyDescent="0.25">
      <c r="A21" s="44" t="s">
        <v>112</v>
      </c>
      <c r="B21" s="23" t="s">
        <v>65</v>
      </c>
      <c r="C21" s="39">
        <v>1002710.7999999999</v>
      </c>
      <c r="D21" s="15">
        <v>1557154.2</v>
      </c>
      <c r="E21" s="15">
        <v>1130478.3</v>
      </c>
      <c r="F21" s="15">
        <f t="shared" si="5"/>
        <v>112.74220842141125</v>
      </c>
      <c r="G21" s="15">
        <f t="shared" si="6"/>
        <v>72.598995012825327</v>
      </c>
      <c r="H21" s="29" t="s">
        <v>114</v>
      </c>
    </row>
    <row r="22" spans="1:8" ht="76.5" x14ac:dyDescent="0.25">
      <c r="A22" s="12" t="s">
        <v>21</v>
      </c>
      <c r="B22" s="23" t="s">
        <v>66</v>
      </c>
      <c r="C22" s="39">
        <v>901085.9</v>
      </c>
      <c r="D22" s="15">
        <v>1287161</v>
      </c>
      <c r="E22" s="15">
        <v>1059872.8999999999</v>
      </c>
      <c r="F22" s="15">
        <f t="shared" si="5"/>
        <v>117.62173839364259</v>
      </c>
      <c r="G22" s="15">
        <f t="shared" si="6"/>
        <v>82.341905946497747</v>
      </c>
      <c r="H22" s="29" t="s">
        <v>115</v>
      </c>
    </row>
    <row r="23" spans="1:8" ht="15.75" x14ac:dyDescent="0.25">
      <c r="A23" s="10" t="s">
        <v>22</v>
      </c>
      <c r="B23" s="21" t="s">
        <v>67</v>
      </c>
      <c r="C23" s="27">
        <f>C24+C25+C26+C27</f>
        <v>4210023.5</v>
      </c>
      <c r="D23" s="11">
        <f>SUM(D24+D25+D27+D26)</f>
        <v>6426095.5999999996</v>
      </c>
      <c r="E23" s="11">
        <f>SUM(E24+E25+E27+E26)</f>
        <v>6133371.2999999989</v>
      </c>
      <c r="F23" s="11">
        <f t="shared" si="5"/>
        <v>145.68496589152053</v>
      </c>
      <c r="G23" s="11">
        <f t="shared" si="6"/>
        <v>95.444756533033825</v>
      </c>
      <c r="H23" s="29"/>
    </row>
    <row r="24" spans="1:8" ht="114.75" x14ac:dyDescent="0.25">
      <c r="A24" s="13" t="s">
        <v>23</v>
      </c>
      <c r="B24" s="23" t="s">
        <v>68</v>
      </c>
      <c r="C24" s="40">
        <v>21053.5</v>
      </c>
      <c r="D24" s="15">
        <v>402693.1</v>
      </c>
      <c r="E24" s="15">
        <v>294850.8</v>
      </c>
      <c r="F24" s="15">
        <f t="shared" si="5"/>
        <v>1400.4835300543853</v>
      </c>
      <c r="G24" s="15">
        <f t="shared" si="6"/>
        <v>73.219729863759781</v>
      </c>
      <c r="H24" s="29" t="s">
        <v>116</v>
      </c>
    </row>
    <row r="25" spans="1:8" ht="165.75" x14ac:dyDescent="0.25">
      <c r="A25" s="13" t="s">
        <v>24</v>
      </c>
      <c r="B25" s="23" t="s">
        <v>69</v>
      </c>
      <c r="C25" s="40">
        <f>3734101.3-108</f>
        <v>3733993.3</v>
      </c>
      <c r="D25" s="15">
        <v>5032629</v>
      </c>
      <c r="E25" s="15">
        <v>4866283.5999999996</v>
      </c>
      <c r="F25" s="15">
        <f t="shared" si="5"/>
        <v>130.32384391262835</v>
      </c>
      <c r="G25" s="15">
        <f t="shared" si="6"/>
        <v>96.694661974884283</v>
      </c>
      <c r="H25" s="29" t="s">
        <v>117</v>
      </c>
    </row>
    <row r="26" spans="1:8" ht="89.25" x14ac:dyDescent="0.25">
      <c r="A26" s="13" t="s">
        <v>25</v>
      </c>
      <c r="B26" s="23" t="s">
        <v>70</v>
      </c>
      <c r="C26" s="40">
        <v>279190.09999999998</v>
      </c>
      <c r="D26" s="15">
        <v>800911.4</v>
      </c>
      <c r="E26" s="15">
        <v>784724.6</v>
      </c>
      <c r="F26" s="15">
        <f t="shared" si="5"/>
        <v>281.07178585487094</v>
      </c>
      <c r="G26" s="15">
        <f t="shared" si="6"/>
        <v>97.97895247838899</v>
      </c>
      <c r="H26" s="29" t="s">
        <v>118</v>
      </c>
    </row>
    <row r="27" spans="1:8" ht="30" x14ac:dyDescent="0.25">
      <c r="A27" s="13" t="s">
        <v>26</v>
      </c>
      <c r="B27" s="23" t="s">
        <v>71</v>
      </c>
      <c r="C27" s="40">
        <v>175786.60000000003</v>
      </c>
      <c r="D27" s="15">
        <v>189862.1</v>
      </c>
      <c r="E27" s="15">
        <v>187512.3</v>
      </c>
      <c r="F27" s="15">
        <f t="shared" si="5"/>
        <v>106.67041742658425</v>
      </c>
      <c r="G27" s="15">
        <f t="shared" si="6"/>
        <v>98.762364895363518</v>
      </c>
      <c r="H27" s="29" t="s">
        <v>128</v>
      </c>
    </row>
    <row r="28" spans="1:8" ht="15.75" x14ac:dyDescent="0.25">
      <c r="A28" s="10" t="s">
        <v>99</v>
      </c>
      <c r="B28" s="36" t="s">
        <v>101</v>
      </c>
      <c r="C28" s="38">
        <f>C29</f>
        <v>19332.099999999999</v>
      </c>
      <c r="D28" s="38">
        <f>D29</f>
        <v>29427</v>
      </c>
      <c r="E28" s="38">
        <f>E29</f>
        <v>29427</v>
      </c>
      <c r="F28" s="38">
        <f t="shared" si="5"/>
        <v>152.21833116940221</v>
      </c>
      <c r="G28" s="38">
        <f t="shared" si="6"/>
        <v>100</v>
      </c>
      <c r="H28" s="29"/>
    </row>
    <row r="29" spans="1:8" ht="38.25" x14ac:dyDescent="0.25">
      <c r="A29" s="13" t="s">
        <v>100</v>
      </c>
      <c r="B29" s="37" t="s">
        <v>102</v>
      </c>
      <c r="C29" s="35">
        <v>19332.099999999999</v>
      </c>
      <c r="D29" s="15">
        <v>29427</v>
      </c>
      <c r="E29" s="15">
        <v>29427</v>
      </c>
      <c r="F29" s="15">
        <f t="shared" si="5"/>
        <v>152.21833116940221</v>
      </c>
      <c r="G29" s="15">
        <f t="shared" si="6"/>
        <v>100</v>
      </c>
      <c r="H29" s="29" t="s">
        <v>119</v>
      </c>
    </row>
    <row r="30" spans="1:8" ht="15.75" x14ac:dyDescent="0.25">
      <c r="A30" s="10" t="s">
        <v>27</v>
      </c>
      <c r="B30" s="21" t="s">
        <v>72</v>
      </c>
      <c r="C30" s="27">
        <f>C31+C32+C33+C34+C35</f>
        <v>4474257.4000000004</v>
      </c>
      <c r="D30" s="14">
        <f>SUM(D31+D32+D34+D35)+D33</f>
        <v>4575535.7999999989</v>
      </c>
      <c r="E30" s="14">
        <f>SUM(E31+E32+E34+E35)+E33</f>
        <v>4572972.8999999994</v>
      </c>
      <c r="F30" s="14">
        <f t="shared" si="5"/>
        <v>102.20629908328473</v>
      </c>
      <c r="G30" s="14">
        <f t="shared" si="6"/>
        <v>99.943986887830732</v>
      </c>
      <c r="H30" s="29"/>
    </row>
    <row r="31" spans="1:8" ht="15.75" x14ac:dyDescent="0.25">
      <c r="A31" s="13" t="s">
        <v>28</v>
      </c>
      <c r="B31" s="23" t="s">
        <v>73</v>
      </c>
      <c r="C31" s="40">
        <v>1625772</v>
      </c>
      <c r="D31" s="15">
        <v>1687321.9</v>
      </c>
      <c r="E31" s="15">
        <v>1686585.7</v>
      </c>
      <c r="F31" s="15">
        <f t="shared" si="5"/>
        <v>103.74060446360251</v>
      </c>
      <c r="G31" s="15">
        <f t="shared" si="6"/>
        <v>99.95636872845661</v>
      </c>
      <c r="H31" s="29"/>
    </row>
    <row r="32" spans="1:8" ht="127.5" x14ac:dyDescent="0.25">
      <c r="A32" s="13" t="s">
        <v>29</v>
      </c>
      <c r="B32" s="23" t="s">
        <v>74</v>
      </c>
      <c r="C32" s="40">
        <v>2165742.3000000003</v>
      </c>
      <c r="D32" s="15">
        <v>2352290</v>
      </c>
      <c r="E32" s="15">
        <v>2351371.9</v>
      </c>
      <c r="F32" s="15">
        <f>IFERROR(E32/C32*100,0)</f>
        <v>108.57117672772054</v>
      </c>
      <c r="G32" s="15">
        <f t="shared" si="6"/>
        <v>99.960969948433217</v>
      </c>
      <c r="H32" s="29" t="s">
        <v>120</v>
      </c>
    </row>
    <row r="33" spans="1:9" ht="30" customHeight="1" x14ac:dyDescent="0.25">
      <c r="A33" s="13" t="s">
        <v>30</v>
      </c>
      <c r="B33" s="23" t="s">
        <v>75</v>
      </c>
      <c r="C33" s="40">
        <f>498660.6+108</f>
        <v>498768.6</v>
      </c>
      <c r="D33" s="15">
        <v>342526.6</v>
      </c>
      <c r="E33" s="15">
        <v>342277.3</v>
      </c>
      <c r="F33" s="15">
        <f t="shared" si="5"/>
        <v>68.624468340629306</v>
      </c>
      <c r="G33" s="15">
        <f t="shared" si="6"/>
        <v>99.927217331442293</v>
      </c>
      <c r="H33" s="29" t="s">
        <v>121</v>
      </c>
    </row>
    <row r="34" spans="1:9" ht="30" x14ac:dyDescent="0.25">
      <c r="A34" s="13" t="s">
        <v>31</v>
      </c>
      <c r="B34" s="23" t="s">
        <v>76</v>
      </c>
      <c r="C34" s="40">
        <v>22277.7</v>
      </c>
      <c r="D34" s="15">
        <v>24576.799999999999</v>
      </c>
      <c r="E34" s="15">
        <v>24576.799999999999</v>
      </c>
      <c r="F34" s="15">
        <f t="shared" si="5"/>
        <v>110.32018565650851</v>
      </c>
      <c r="G34" s="15">
        <f t="shared" si="6"/>
        <v>100</v>
      </c>
      <c r="H34" s="29" t="s">
        <v>122</v>
      </c>
    </row>
    <row r="35" spans="1:9" ht="15.75" x14ac:dyDescent="0.25">
      <c r="A35" s="13" t="s">
        <v>32</v>
      </c>
      <c r="B35" s="23" t="s">
        <v>77</v>
      </c>
      <c r="C35" s="40">
        <v>161696.79999999999</v>
      </c>
      <c r="D35" s="15">
        <v>168820.5</v>
      </c>
      <c r="E35" s="15">
        <v>168161.2</v>
      </c>
      <c r="F35" s="15">
        <f t="shared" si="5"/>
        <v>103.99785277135976</v>
      </c>
      <c r="G35" s="15">
        <f t="shared" si="6"/>
        <v>99.609466859771175</v>
      </c>
      <c r="H35" s="29"/>
    </row>
    <row r="36" spans="1:9" ht="15.75" x14ac:dyDescent="0.25">
      <c r="A36" s="10" t="s">
        <v>33</v>
      </c>
      <c r="B36" s="21" t="s">
        <v>78</v>
      </c>
      <c r="C36" s="27">
        <f>C37+C38</f>
        <v>332424.2</v>
      </c>
      <c r="D36" s="11">
        <f>SUM(D37+D38)</f>
        <v>403254.5</v>
      </c>
      <c r="E36" s="11">
        <f>SUM(E37+E38)</f>
        <v>403115</v>
      </c>
      <c r="F36" s="11">
        <f t="shared" si="5"/>
        <v>121.26523881233678</v>
      </c>
      <c r="G36" s="11">
        <f t="shared" si="6"/>
        <v>99.965406461676181</v>
      </c>
      <c r="H36" s="29"/>
    </row>
    <row r="37" spans="1:9" ht="76.5" x14ac:dyDescent="0.25">
      <c r="A37" s="13" t="s">
        <v>34</v>
      </c>
      <c r="B37" s="23" t="s">
        <v>79</v>
      </c>
      <c r="C37" s="39">
        <v>259679.9</v>
      </c>
      <c r="D37" s="15">
        <v>330140.79999999999</v>
      </c>
      <c r="E37" s="15">
        <v>330001.3</v>
      </c>
      <c r="F37" s="15">
        <f t="shared" si="5"/>
        <v>127.08003199323474</v>
      </c>
      <c r="G37" s="15">
        <f t="shared" si="6"/>
        <v>99.957745301398674</v>
      </c>
      <c r="H37" s="29" t="s">
        <v>123</v>
      </c>
    </row>
    <row r="38" spans="1:9" ht="18" customHeight="1" x14ac:dyDescent="0.25">
      <c r="A38" s="13" t="s">
        <v>35</v>
      </c>
      <c r="B38" s="23" t="s">
        <v>80</v>
      </c>
      <c r="C38" s="39">
        <v>72744.3</v>
      </c>
      <c r="D38" s="15">
        <v>73113.7</v>
      </c>
      <c r="E38" s="15">
        <v>73113.7</v>
      </c>
      <c r="F38" s="15">
        <f t="shared" si="5"/>
        <v>100.50780610989452</v>
      </c>
      <c r="G38" s="15">
        <f t="shared" si="6"/>
        <v>100</v>
      </c>
      <c r="H38" s="29"/>
    </row>
    <row r="39" spans="1:9" ht="15.75" x14ac:dyDescent="0.25">
      <c r="A39" s="10" t="s">
        <v>36</v>
      </c>
      <c r="B39" s="21" t="s">
        <v>81</v>
      </c>
      <c r="C39" s="27">
        <f>C40+C41+C42</f>
        <v>341761.2</v>
      </c>
      <c r="D39" s="11">
        <f>SUM(D40+D41+D42)</f>
        <v>333011</v>
      </c>
      <c r="E39" s="11">
        <f>SUM(E40+E41+E42)</f>
        <v>305608</v>
      </c>
      <c r="F39" s="11">
        <f t="shared" si="5"/>
        <v>89.421502499406017</v>
      </c>
      <c r="G39" s="11">
        <f t="shared" si="6"/>
        <v>91.771142694986054</v>
      </c>
      <c r="H39" s="29"/>
    </row>
    <row r="40" spans="1:9" ht="15.75" x14ac:dyDescent="0.25">
      <c r="A40" s="12" t="s">
        <v>37</v>
      </c>
      <c r="B40" s="23" t="s">
        <v>82</v>
      </c>
      <c r="C40" s="40">
        <v>10727.9</v>
      </c>
      <c r="D40" s="15">
        <v>11106.5</v>
      </c>
      <c r="E40" s="15">
        <v>11106.5</v>
      </c>
      <c r="F40" s="15">
        <f t="shared" si="5"/>
        <v>103.52911567035488</v>
      </c>
      <c r="G40" s="15">
        <f t="shared" si="6"/>
        <v>100</v>
      </c>
      <c r="H40" s="29"/>
    </row>
    <row r="41" spans="1:9" ht="114.75" x14ac:dyDescent="0.25">
      <c r="A41" s="12" t="s">
        <v>38</v>
      </c>
      <c r="B41" s="23" t="s">
        <v>83</v>
      </c>
      <c r="C41" s="40">
        <v>60293.1</v>
      </c>
      <c r="D41" s="15">
        <v>64514.2</v>
      </c>
      <c r="E41" s="15">
        <v>37610.5</v>
      </c>
      <c r="F41" s="15">
        <f t="shared" si="5"/>
        <v>62.37944308718577</v>
      </c>
      <c r="G41" s="15">
        <f t="shared" si="6"/>
        <v>58.298018110741509</v>
      </c>
      <c r="H41" s="29" t="s">
        <v>124</v>
      </c>
    </row>
    <row r="42" spans="1:9" ht="15.75" x14ac:dyDescent="0.25">
      <c r="A42" s="12" t="s">
        <v>39</v>
      </c>
      <c r="B42" s="23" t="s">
        <v>84</v>
      </c>
      <c r="C42" s="40">
        <v>270740.2</v>
      </c>
      <c r="D42" s="15">
        <v>257390.3</v>
      </c>
      <c r="E42" s="15">
        <v>256891</v>
      </c>
      <c r="F42" s="15">
        <f t="shared" si="5"/>
        <v>94.884690193772485</v>
      </c>
      <c r="G42" s="15">
        <f t="shared" si="6"/>
        <v>99.80601444576584</v>
      </c>
      <c r="H42" s="29"/>
      <c r="I42" s="28"/>
    </row>
    <row r="43" spans="1:9" ht="15.75" x14ac:dyDescent="0.25">
      <c r="A43" s="10" t="s">
        <v>40</v>
      </c>
      <c r="B43" s="21" t="s">
        <v>85</v>
      </c>
      <c r="C43" s="27">
        <f>C44+C45+C46</f>
        <v>73213.600000000006</v>
      </c>
      <c r="D43" s="27">
        <f t="shared" ref="D43:E43" si="7">D44+D45+D46</f>
        <v>215460.8</v>
      </c>
      <c r="E43" s="27">
        <f t="shared" si="7"/>
        <v>215360.59999999998</v>
      </c>
      <c r="F43" s="14">
        <f t="shared" si="5"/>
        <v>294.15381841625049</v>
      </c>
      <c r="G43" s="14">
        <f t="shared" si="6"/>
        <v>99.953495020904029</v>
      </c>
      <c r="H43" s="29"/>
    </row>
    <row r="44" spans="1:9" ht="76.5" x14ac:dyDescent="0.25">
      <c r="A44" s="12" t="s">
        <v>41</v>
      </c>
      <c r="B44" s="23" t="s">
        <v>86</v>
      </c>
      <c r="C44" s="40">
        <v>66688.800000000003</v>
      </c>
      <c r="D44" s="15">
        <v>41842.300000000003</v>
      </c>
      <c r="E44" s="15">
        <v>41842.300000000003</v>
      </c>
      <c r="F44" s="15">
        <f t="shared" si="5"/>
        <v>62.742619450342488</v>
      </c>
      <c r="G44" s="15">
        <f t="shared" si="6"/>
        <v>100</v>
      </c>
      <c r="H44" s="29" t="s">
        <v>131</v>
      </c>
    </row>
    <row r="45" spans="1:9" ht="63.75" x14ac:dyDescent="0.25">
      <c r="A45" s="12" t="s">
        <v>42</v>
      </c>
      <c r="B45" s="23" t="s">
        <v>87</v>
      </c>
      <c r="C45" s="40">
        <v>6524.8</v>
      </c>
      <c r="D45" s="15">
        <v>28550.2</v>
      </c>
      <c r="E45" s="15">
        <v>28550</v>
      </c>
      <c r="F45" s="15">
        <f t="shared" si="5"/>
        <v>437.56130456105933</v>
      </c>
      <c r="G45" s="15">
        <f t="shared" si="6"/>
        <v>99.999299479513269</v>
      </c>
      <c r="H45" s="29" t="s">
        <v>125</v>
      </c>
    </row>
    <row r="46" spans="1:9" ht="15.75" x14ac:dyDescent="0.25">
      <c r="A46" s="41" t="s">
        <v>106</v>
      </c>
      <c r="B46" s="23" t="s">
        <v>104</v>
      </c>
      <c r="C46" s="40"/>
      <c r="D46" s="15">
        <v>145068.29999999999</v>
      </c>
      <c r="E46" s="15">
        <v>144968.29999999999</v>
      </c>
      <c r="F46" s="15">
        <f t="shared" ref="F46" si="8">IFERROR(E46/C46*100,0)</f>
        <v>0</v>
      </c>
      <c r="G46" s="15">
        <f t="shared" ref="G46" si="9">IFERROR(E46/D46*100,0)</f>
        <v>99.931066952600943</v>
      </c>
      <c r="H46" s="29" t="s">
        <v>126</v>
      </c>
    </row>
    <row r="47" spans="1:9" ht="15.75" x14ac:dyDescent="0.25">
      <c r="A47" s="10" t="s">
        <v>43</v>
      </c>
      <c r="B47" s="21" t="s">
        <v>88</v>
      </c>
      <c r="C47" s="27">
        <f>C48</f>
        <v>29270.6</v>
      </c>
      <c r="D47" s="14">
        <f>SUM(D48)</f>
        <v>32076.7</v>
      </c>
      <c r="E47" s="14">
        <f>SUM(E48)</f>
        <v>32018.6</v>
      </c>
      <c r="F47" s="14">
        <f t="shared" si="5"/>
        <v>109.38825989217851</v>
      </c>
      <c r="G47" s="14">
        <f t="shared" si="6"/>
        <v>99.818871642032988</v>
      </c>
      <c r="H47" s="29"/>
    </row>
    <row r="48" spans="1:9" ht="15.75" x14ac:dyDescent="0.25">
      <c r="A48" s="12" t="s">
        <v>44</v>
      </c>
      <c r="B48" s="23" t="s">
        <v>89</v>
      </c>
      <c r="C48" s="40">
        <v>29270.6</v>
      </c>
      <c r="D48" s="15">
        <v>32076.7</v>
      </c>
      <c r="E48" s="15">
        <v>32018.6</v>
      </c>
      <c r="F48" s="15">
        <f t="shared" si="5"/>
        <v>109.38825989217851</v>
      </c>
      <c r="G48" s="15">
        <f t="shared" si="6"/>
        <v>99.818871642032988</v>
      </c>
      <c r="H48" s="29" t="s">
        <v>127</v>
      </c>
    </row>
    <row r="49" spans="1:8" ht="33" x14ac:dyDescent="0.25">
      <c r="A49" s="17" t="s">
        <v>45</v>
      </c>
      <c r="B49" s="21" t="s">
        <v>90</v>
      </c>
      <c r="C49" s="27">
        <f>C50</f>
        <v>64499.5</v>
      </c>
      <c r="D49" s="14">
        <f>SUM(D50)</f>
        <v>62191.7</v>
      </c>
      <c r="E49" s="14">
        <f>SUM(E50)</f>
        <v>52633.4</v>
      </c>
      <c r="F49" s="14">
        <f t="shared" si="5"/>
        <v>81.602803122504824</v>
      </c>
      <c r="G49" s="14">
        <f t="shared" si="6"/>
        <v>84.630907339725397</v>
      </c>
      <c r="H49" s="29"/>
    </row>
    <row r="50" spans="1:8" ht="38.25" x14ac:dyDescent="0.25">
      <c r="A50" s="12" t="s">
        <v>46</v>
      </c>
      <c r="B50" s="23" t="s">
        <v>91</v>
      </c>
      <c r="C50" s="39">
        <v>64499.5</v>
      </c>
      <c r="D50" s="15">
        <v>62191.7</v>
      </c>
      <c r="E50" s="15">
        <v>52633.4</v>
      </c>
      <c r="F50" s="15">
        <f t="shared" si="5"/>
        <v>81.602803122504824</v>
      </c>
      <c r="G50" s="15">
        <f t="shared" si="6"/>
        <v>84.630907339725397</v>
      </c>
      <c r="H50" s="31" t="s">
        <v>129</v>
      </c>
    </row>
    <row r="51" spans="1:8" ht="15.75" x14ac:dyDescent="0.25">
      <c r="A51" s="18" t="s">
        <v>47</v>
      </c>
      <c r="B51" s="21" t="s">
        <v>92</v>
      </c>
      <c r="C51" s="19">
        <f>SUM(C4+C13+C15+C17+C23+C30+C36+C39+C43+C47+C49)+C28</f>
        <v>13402235.099999998</v>
      </c>
      <c r="D51" s="19">
        <f>SUM(D4+D13+D15+D17+D23+D30+D36+D39+D43+D47+D49)+D28</f>
        <v>17403026.399999995</v>
      </c>
      <c r="E51" s="19">
        <f>SUM(E4+E13+E15+E17+E23+E30+E36+E39+E43+E47+E49)+E28</f>
        <v>16337956.869999995</v>
      </c>
      <c r="F51" s="14">
        <f t="shared" si="5"/>
        <v>121.90471774368439</v>
      </c>
      <c r="G51" s="14">
        <f t="shared" si="6"/>
        <v>93.879975209369334</v>
      </c>
      <c r="H51" s="29"/>
    </row>
    <row r="52" spans="1:8" ht="25.5" hidden="1" x14ac:dyDescent="0.25">
      <c r="A52" s="20" t="s">
        <v>48</v>
      </c>
      <c r="B52" s="21"/>
      <c r="C52" s="11">
        <v>0</v>
      </c>
      <c r="D52" s="11"/>
      <c r="E52" s="11"/>
      <c r="F52" s="11"/>
      <c r="G52" s="11"/>
      <c r="H52" s="32"/>
    </row>
    <row r="54" spans="1:8" x14ac:dyDescent="0.25">
      <c r="E54" s="28"/>
    </row>
  </sheetData>
  <mergeCells count="2">
    <mergeCell ref="A1:H1"/>
    <mergeCell ref="F2:H2"/>
  </mergeCells>
  <phoneticPr fontId="16" type="noConversion"/>
  <pageMargins left="0.15748031496062992" right="0.15748031496062992" top="0.43307086614173229" bottom="0.39370078740157483" header="0.31496062992125984" footer="0.31496062992125984"/>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РПР</vt:lpstr>
      <vt:lpstr>РПР!Заголовки_для_печати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Захаревич</dc:creator>
  <cp:lastModifiedBy>Захаревич Елена</cp:lastModifiedBy>
  <cp:lastPrinted>2020-03-27T02:06:00Z</cp:lastPrinted>
  <dcterms:created xsi:type="dcterms:W3CDTF">2015-11-05T02:13:32Z</dcterms:created>
  <dcterms:modified xsi:type="dcterms:W3CDTF">2024-03-25T08:07:01Z</dcterms:modified>
</cp:coreProperties>
</file>