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4008" yWindow="216" windowWidth="23256" windowHeight="12420"/>
  </bookViews>
  <sheets>
    <sheet name="Лист1" sheetId="6" r:id="rId1"/>
  </sheets>
  <definedNames>
    <definedName name="_xlnm.Print_Area" localSheetId="0">Лист1!$A$1:$W$367</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50" i="6" l="1"/>
  <c r="L338" i="6"/>
  <c r="I349" i="6" l="1"/>
  <c r="L349" i="6"/>
  <c r="D353" i="6" l="1"/>
  <c r="C353" i="6"/>
  <c r="L42" i="6" l="1"/>
  <c r="H42" i="6" s="1"/>
  <c r="L325" i="6"/>
  <c r="I361" i="6" l="1"/>
  <c r="H364" i="6"/>
  <c r="H363" i="6"/>
  <c r="L353" i="6"/>
  <c r="H362" i="6"/>
  <c r="I362" i="6" s="1"/>
  <c r="I353" i="6" s="1"/>
  <c r="H361" i="6"/>
  <c r="H360" i="6"/>
  <c r="H359" i="6"/>
  <c r="H358" i="6"/>
  <c r="H357" i="6"/>
  <c r="H356" i="6"/>
  <c r="H355" i="6"/>
  <c r="H354" i="6"/>
  <c r="K353" i="6"/>
  <c r="J353" i="6"/>
  <c r="H353" i="6" l="1"/>
  <c r="I337" i="6" l="1"/>
  <c r="L337" i="6"/>
  <c r="I338" i="6" l="1"/>
  <c r="I200" i="6" l="1"/>
  <c r="K160" i="6" l="1"/>
  <c r="L225" i="6"/>
  <c r="I212" i="6"/>
  <c r="L212" i="6"/>
  <c r="L200" i="6"/>
  <c r="L188" i="6"/>
  <c r="H208" i="6" l="1"/>
  <c r="L326" i="6" l="1"/>
  <c r="H325" i="6" l="1"/>
  <c r="I234" i="6" l="1"/>
  <c r="L159" i="6"/>
  <c r="L158" i="6"/>
  <c r="H284" i="6"/>
  <c r="H283" i="6"/>
  <c r="I282" i="6"/>
  <c r="H282" i="6"/>
  <c r="I281" i="6"/>
  <c r="I273" i="6" s="1"/>
  <c r="H281" i="6"/>
  <c r="K279" i="6"/>
  <c r="K278" i="6"/>
  <c r="K277" i="6"/>
  <c r="K276" i="6"/>
  <c r="H276" i="6" s="1"/>
  <c r="K275" i="6"/>
  <c r="H275" i="6" s="1"/>
  <c r="K274" i="6"/>
  <c r="L273" i="6"/>
  <c r="L220" i="6"/>
  <c r="M220" i="6"/>
  <c r="N220" i="6"/>
  <c r="O220" i="6"/>
  <c r="P220" i="6"/>
  <c r="Q220" i="6"/>
  <c r="R220" i="6"/>
  <c r="K220" i="6"/>
  <c r="H272" i="6"/>
  <c r="H271" i="6"/>
  <c r="I270" i="6"/>
  <c r="H270" i="6"/>
  <c r="I269" i="6"/>
  <c r="I261" i="6" s="1"/>
  <c r="H269" i="6"/>
  <c r="K266" i="6"/>
  <c r="K265" i="6"/>
  <c r="K264" i="6"/>
  <c r="H264" i="6" s="1"/>
  <c r="K263" i="6"/>
  <c r="H263" i="6" s="1"/>
  <c r="K262" i="6"/>
  <c r="L261" i="6"/>
  <c r="I258" i="6"/>
  <c r="I246" i="6"/>
  <c r="H260" i="6"/>
  <c r="H259" i="6"/>
  <c r="H258" i="6"/>
  <c r="I257" i="6"/>
  <c r="H257" i="6"/>
  <c r="K254" i="6"/>
  <c r="K253" i="6"/>
  <c r="K252" i="6"/>
  <c r="H252" i="6" s="1"/>
  <c r="K251" i="6"/>
  <c r="H251" i="6" s="1"/>
  <c r="K250" i="6"/>
  <c r="L249" i="6"/>
  <c r="H248" i="6"/>
  <c r="H247" i="6"/>
  <c r="H246" i="6"/>
  <c r="I245" i="6"/>
  <c r="H245" i="6"/>
  <c r="K244" i="6"/>
  <c r="H244" i="6" s="1"/>
  <c r="K242" i="6"/>
  <c r="K241" i="6"/>
  <c r="K240" i="6"/>
  <c r="H240" i="6" s="1"/>
  <c r="K239" i="6"/>
  <c r="H239" i="6" s="1"/>
  <c r="K238" i="6"/>
  <c r="L237" i="6"/>
  <c r="H238" i="6" l="1"/>
  <c r="H237" i="6" s="1"/>
  <c r="H250" i="6"/>
  <c r="H262" i="6"/>
  <c r="H274" i="6"/>
  <c r="I159" i="6"/>
  <c r="I237" i="6"/>
  <c r="I158" i="6"/>
  <c r="I220" i="6"/>
  <c r="I249" i="6"/>
  <c r="I221" i="6"/>
  <c r="H221" i="6"/>
  <c r="L207" i="6" l="1"/>
  <c r="H207" i="6" s="1"/>
  <c r="I157" i="6" l="1"/>
  <c r="I22" i="6" s="1"/>
  <c r="K151" i="6"/>
  <c r="L175" i="6"/>
  <c r="I40" i="6" l="1"/>
  <c r="I21" i="6" s="1"/>
  <c r="K40" i="6"/>
  <c r="K21" i="6" s="1"/>
  <c r="L40" i="6"/>
  <c r="L21" i="6" s="1"/>
  <c r="M40" i="6"/>
  <c r="M21" i="6" s="1"/>
  <c r="J40" i="6"/>
  <c r="J21" i="6" s="1"/>
  <c r="I37" i="6"/>
  <c r="I18" i="6" s="1"/>
  <c r="K37" i="6"/>
  <c r="K18" i="6" s="1"/>
  <c r="L37" i="6"/>
  <c r="L18" i="6" s="1"/>
  <c r="M37" i="6"/>
  <c r="M18" i="6" s="1"/>
  <c r="J37" i="6"/>
  <c r="J18" i="6" s="1"/>
  <c r="I36" i="6"/>
  <c r="I17" i="6" s="1"/>
  <c r="L154" i="6"/>
  <c r="L36" i="6" s="1"/>
  <c r="L17" i="6" s="1"/>
  <c r="M154" i="6"/>
  <c r="M36" i="6" s="1"/>
  <c r="M17" i="6" s="1"/>
  <c r="J154" i="6"/>
  <c r="J153" i="6"/>
  <c r="J36" i="6"/>
  <c r="J17" i="6" s="1"/>
  <c r="I34" i="6"/>
  <c r="I15" i="6" s="1"/>
  <c r="L152" i="6"/>
  <c r="L34" i="6" s="1"/>
  <c r="L15" i="6" s="1"/>
  <c r="M152" i="6"/>
  <c r="M34" i="6" s="1"/>
  <c r="M15" i="6" s="1"/>
  <c r="J152" i="6"/>
  <c r="J34" i="6" s="1"/>
  <c r="I32" i="6"/>
  <c r="K32" i="6"/>
  <c r="L32" i="6"/>
  <c r="L13" i="6" s="1"/>
  <c r="M32" i="6"/>
  <c r="M13" i="6" s="1"/>
  <c r="J32" i="6"/>
  <c r="J13" i="6" s="1"/>
  <c r="I30" i="6"/>
  <c r="K30" i="6"/>
  <c r="K11" i="6" s="1"/>
  <c r="L30" i="6"/>
  <c r="L11" i="6" s="1"/>
  <c r="M30" i="6"/>
  <c r="M11" i="6" s="1"/>
  <c r="J30" i="6"/>
  <c r="J11" i="6" s="1"/>
  <c r="H40" i="6" l="1"/>
  <c r="H11" i="6"/>
  <c r="H32" i="6"/>
  <c r="J15" i="6"/>
  <c r="K13" i="6"/>
  <c r="H37" i="6"/>
  <c r="H30" i="6"/>
  <c r="I42" i="6"/>
  <c r="I41" i="6" l="1"/>
  <c r="I305" i="6"/>
  <c r="L305" i="6"/>
  <c r="I225" i="6" l="1"/>
  <c r="L43" i="6"/>
  <c r="K223" i="6"/>
  <c r="K286" i="6"/>
  <c r="K287" i="6"/>
  <c r="K226" i="6" s="1"/>
  <c r="K288" i="6"/>
  <c r="K227" i="6" s="1"/>
  <c r="K289" i="6"/>
  <c r="K228" i="6" s="1"/>
  <c r="K290" i="6"/>
  <c r="K229" i="6" s="1"/>
  <c r="K215" i="6" s="1"/>
  <c r="K292" i="6"/>
  <c r="K293" i="6"/>
  <c r="K232" i="6" s="1"/>
  <c r="K294" i="6"/>
  <c r="K295" i="6"/>
  <c r="K296" i="6"/>
  <c r="L341" i="6"/>
  <c r="I329" i="6"/>
  <c r="L329" i="6"/>
  <c r="I317" i="6"/>
  <c r="L317" i="6"/>
  <c r="H236" i="6" l="1"/>
  <c r="K202" i="6"/>
  <c r="K189" i="6" s="1"/>
  <c r="K222" i="6"/>
  <c r="H235" i="6"/>
  <c r="H233" i="6"/>
  <c r="K213" i="6"/>
  <c r="H227" i="6"/>
  <c r="H234" i="6"/>
  <c r="H232" i="6"/>
  <c r="K214" i="6"/>
  <c r="K201" i="6" s="1"/>
  <c r="H228" i="6"/>
  <c r="H226" i="6"/>
  <c r="H352" i="6"/>
  <c r="H351" i="6"/>
  <c r="H350" i="6"/>
  <c r="I350" i="6" s="1"/>
  <c r="H349" i="6"/>
  <c r="H348" i="6"/>
  <c r="H347" i="6"/>
  <c r="H346" i="6"/>
  <c r="H345" i="6"/>
  <c r="H344" i="6"/>
  <c r="H343" i="6"/>
  <c r="H342" i="6"/>
  <c r="K341" i="6"/>
  <c r="K280" i="6" s="1"/>
  <c r="J341" i="6"/>
  <c r="H340" i="6"/>
  <c r="H339" i="6"/>
  <c r="H338" i="6"/>
  <c r="H337" i="6"/>
  <c r="H336" i="6"/>
  <c r="H335" i="6"/>
  <c r="H334" i="6"/>
  <c r="H333" i="6"/>
  <c r="H332" i="6"/>
  <c r="H331" i="6"/>
  <c r="H330" i="6"/>
  <c r="K329" i="6"/>
  <c r="J329" i="6"/>
  <c r="H328" i="6"/>
  <c r="H327" i="6"/>
  <c r="H326" i="6"/>
  <c r="H324" i="6"/>
  <c r="H323" i="6"/>
  <c r="H322" i="6"/>
  <c r="H321" i="6"/>
  <c r="H320" i="6"/>
  <c r="H319" i="6"/>
  <c r="H318" i="6"/>
  <c r="K317" i="6"/>
  <c r="J317" i="6"/>
  <c r="I298" i="6"/>
  <c r="J298" i="6"/>
  <c r="K298" i="6"/>
  <c r="L298" i="6"/>
  <c r="H309" i="6"/>
  <c r="H308" i="6"/>
  <c r="H307" i="6"/>
  <c r="H306" i="6"/>
  <c r="H304" i="6"/>
  <c r="H303" i="6"/>
  <c r="H302" i="6"/>
  <c r="H301" i="6"/>
  <c r="H300" i="6"/>
  <c r="H299" i="6"/>
  <c r="H305" i="6"/>
  <c r="H298" i="6" s="1"/>
  <c r="H280" i="6" l="1"/>
  <c r="H273" i="6" s="1"/>
  <c r="K273" i="6"/>
  <c r="I43" i="6"/>
  <c r="I341" i="6"/>
  <c r="K255" i="6"/>
  <c r="K268" i="6"/>
  <c r="H268" i="6" s="1"/>
  <c r="H261" i="6" s="1"/>
  <c r="K285" i="6"/>
  <c r="K224" i="6" s="1"/>
  <c r="K184" i="6" s="1"/>
  <c r="K158" i="6" s="1"/>
  <c r="H158" i="6" s="1"/>
  <c r="K231" i="6"/>
  <c r="K217" i="6" s="1"/>
  <c r="K256" i="6"/>
  <c r="H256" i="6" s="1"/>
  <c r="H249" i="6" s="1"/>
  <c r="K243" i="6"/>
  <c r="K237" i="6" s="1"/>
  <c r="K218" i="6"/>
  <c r="K205" i="6" s="1"/>
  <c r="K267" i="6"/>
  <c r="K261" i="6" s="1"/>
  <c r="K183" i="6"/>
  <c r="K170" i="6" s="1"/>
  <c r="K157" i="6" s="1"/>
  <c r="K291" i="6"/>
  <c r="K230" i="6" s="1"/>
  <c r="H225" i="6"/>
  <c r="K161" i="6"/>
  <c r="K176" i="6"/>
  <c r="K163" i="6" s="1"/>
  <c r="H317" i="6"/>
  <c r="H341" i="6"/>
  <c r="H329" i="6"/>
  <c r="K216" i="6" l="1"/>
  <c r="K225" i="6"/>
  <c r="K249" i="6"/>
  <c r="K42" i="6"/>
  <c r="K23" i="6" s="1"/>
  <c r="K185" i="6"/>
  <c r="K172" i="6" s="1"/>
  <c r="K204" i="6"/>
  <c r="K166" i="6" s="1"/>
  <c r="K152" i="6" s="1"/>
  <c r="K34" i="6" s="1"/>
  <c r="K168" i="6"/>
  <c r="K154" i="6"/>
  <c r="K36" i="6" s="1"/>
  <c r="K44" i="6"/>
  <c r="L157" i="6"/>
  <c r="H157" i="6" s="1"/>
  <c r="K203" i="6" l="1"/>
  <c r="K212" i="6"/>
  <c r="K159" i="6"/>
  <c r="H159" i="6" s="1"/>
  <c r="K15" i="6"/>
  <c r="H34" i="6"/>
  <c r="K17" i="6"/>
  <c r="H36" i="6"/>
  <c r="L41" i="6"/>
  <c r="L22" i="6" s="1"/>
  <c r="H224" i="6"/>
  <c r="H223" i="6"/>
  <c r="H222" i="6"/>
  <c r="H220" i="6"/>
  <c r="H219" i="6"/>
  <c r="H215" i="6"/>
  <c r="H214" i="6"/>
  <c r="H213" i="6"/>
  <c r="K200" i="6" l="1"/>
  <c r="K190" i="6"/>
  <c r="K43" i="6"/>
  <c r="H212" i="6"/>
  <c r="K177" i="6" l="1"/>
  <c r="K164" i="6" s="1"/>
  <c r="K188" i="6"/>
  <c r="K175" i="6" s="1"/>
  <c r="K162" i="6" s="1"/>
  <c r="K41" i="6"/>
  <c r="K22" i="6" s="1"/>
  <c r="I156" i="6" l="1"/>
  <c r="H206" i="6"/>
  <c r="H211" i="6"/>
  <c r="H210" i="6"/>
  <c r="H209" i="6"/>
  <c r="H205" i="6"/>
  <c r="H204" i="6"/>
  <c r="H203" i="6"/>
  <c r="H202" i="6"/>
  <c r="H201" i="6"/>
  <c r="J200" i="6"/>
  <c r="H200" i="6" l="1"/>
  <c r="I13" i="6"/>
  <c r="I11" i="6"/>
  <c r="H17" i="6" l="1"/>
  <c r="H21" i="6"/>
  <c r="H18" i="6"/>
  <c r="H13" i="6"/>
  <c r="H15" i="6"/>
  <c r="H154" i="6" l="1"/>
  <c r="H152" i="6"/>
  <c r="H166" i="6"/>
  <c r="M162" i="6" l="1"/>
  <c r="H180" i="6"/>
  <c r="H142" i="6"/>
  <c r="H127" i="6"/>
  <c r="H112" i="6"/>
  <c r="H110" i="6"/>
  <c r="H99" i="6"/>
  <c r="H60" i="6"/>
  <c r="I291" i="6"/>
  <c r="L291" i="6"/>
  <c r="L285" i="6" s="1"/>
  <c r="L151" i="6"/>
  <c r="I150" i="6"/>
  <c r="I31" i="6" s="1"/>
  <c r="K150" i="6"/>
  <c r="I151" i="6"/>
  <c r="I153" i="6"/>
  <c r="K153" i="6"/>
  <c r="L153" i="6"/>
  <c r="I155" i="6"/>
  <c r="K155" i="6"/>
  <c r="L155" i="6"/>
  <c r="K156" i="6"/>
  <c r="L156" i="6"/>
  <c r="I160" i="6"/>
  <c r="L160" i="6"/>
  <c r="L44" i="6" s="1"/>
  <c r="L25" i="6" s="1"/>
  <c r="I161" i="6"/>
  <c r="L161" i="6"/>
  <c r="J149" i="6"/>
  <c r="J148" i="6" s="1"/>
  <c r="K149" i="6"/>
  <c r="L149" i="6"/>
  <c r="M149" i="6"/>
  <c r="M148" i="6" s="1"/>
  <c r="I149" i="6"/>
  <c r="I148" i="6" l="1"/>
  <c r="L148" i="6"/>
  <c r="I285" i="6"/>
  <c r="I39" i="6"/>
  <c r="H156" i="6"/>
  <c r="H293" i="6"/>
  <c r="H195" i="6"/>
  <c r="M12" i="6" l="1"/>
  <c r="M14" i="6"/>
  <c r="M16" i="6"/>
  <c r="M19" i="6"/>
  <c r="M20" i="6"/>
  <c r="M22" i="6"/>
  <c r="M23" i="6"/>
  <c r="M24" i="6"/>
  <c r="M25" i="6"/>
  <c r="M26" i="6"/>
  <c r="M10" i="6"/>
  <c r="H141" i="6"/>
  <c r="H143" i="6"/>
  <c r="H144" i="6"/>
  <c r="H145" i="6"/>
  <c r="H146" i="6"/>
  <c r="H147" i="6"/>
  <c r="H140" i="6"/>
  <c r="L31" i="6"/>
  <c r="L12" i="6" s="1"/>
  <c r="L29" i="6"/>
  <c r="L10" i="6" s="1"/>
  <c r="J31" i="6"/>
  <c r="J33" i="6"/>
  <c r="J35" i="6"/>
  <c r="J38" i="6"/>
  <c r="J19" i="6" s="1"/>
  <c r="J39" i="6"/>
  <c r="J20" i="6" s="1"/>
  <c r="J41" i="6"/>
  <c r="J42" i="6"/>
  <c r="J23" i="6" s="1"/>
  <c r="J43" i="6"/>
  <c r="J24" i="6" s="1"/>
  <c r="J44" i="6"/>
  <c r="J45" i="6"/>
  <c r="J26" i="6" s="1"/>
  <c r="J29" i="6"/>
  <c r="J10" i="6" s="1"/>
  <c r="J25" i="6" l="1"/>
  <c r="H44" i="6"/>
  <c r="J22" i="6"/>
  <c r="H22" i="6" s="1"/>
  <c r="H41" i="6"/>
  <c r="J12" i="6"/>
  <c r="J16" i="6"/>
  <c r="J14" i="6"/>
  <c r="M9" i="6"/>
  <c r="L33" i="6"/>
  <c r="L14" i="6" s="1"/>
  <c r="J9" i="6" l="1"/>
  <c r="M28" i="6"/>
  <c r="H287" i="6"/>
  <c r="H288" i="6"/>
  <c r="H289" i="6"/>
  <c r="H290" i="6"/>
  <c r="H291" i="6"/>
  <c r="H292" i="6"/>
  <c r="H294" i="6"/>
  <c r="H295" i="6"/>
  <c r="H296" i="6"/>
  <c r="H286" i="6"/>
  <c r="L39" i="6"/>
  <c r="L20" i="6" s="1"/>
  <c r="L23" i="6"/>
  <c r="H23" i="6" s="1"/>
  <c r="L24" i="6"/>
  <c r="L45" i="6"/>
  <c r="L26" i="6" s="1"/>
  <c r="L38" i="6"/>
  <c r="L19" i="6" s="1"/>
  <c r="L35" i="6"/>
  <c r="L16" i="6" s="1"/>
  <c r="K31" i="6"/>
  <c r="H31" i="6" s="1"/>
  <c r="K35" i="6"/>
  <c r="K38" i="6"/>
  <c r="K39" i="6"/>
  <c r="K24" i="6"/>
  <c r="K45" i="6"/>
  <c r="I12" i="6"/>
  <c r="I33" i="6"/>
  <c r="I14" i="6" s="1"/>
  <c r="I35" i="6"/>
  <c r="I16" i="6" s="1"/>
  <c r="I38" i="6"/>
  <c r="I19" i="6" s="1"/>
  <c r="I20" i="6"/>
  <c r="I23" i="6"/>
  <c r="I24" i="6"/>
  <c r="I44" i="6"/>
  <c r="I25" i="6" s="1"/>
  <c r="I45" i="6"/>
  <c r="I26" i="6" s="1"/>
  <c r="I29" i="6"/>
  <c r="H196" i="6"/>
  <c r="H197" i="6"/>
  <c r="H198" i="6"/>
  <c r="H199" i="6"/>
  <c r="H183" i="6"/>
  <c r="H184" i="6"/>
  <c r="H185" i="6"/>
  <c r="H186" i="6"/>
  <c r="H187" i="6"/>
  <c r="H117" i="6"/>
  <c r="H118" i="6"/>
  <c r="H119" i="6"/>
  <c r="H120" i="6"/>
  <c r="H121" i="6"/>
  <c r="H103" i="6"/>
  <c r="H104" i="6"/>
  <c r="H105" i="6"/>
  <c r="H106" i="6"/>
  <c r="H107" i="6"/>
  <c r="H90" i="6"/>
  <c r="H91" i="6"/>
  <c r="H92" i="6"/>
  <c r="H93" i="6"/>
  <c r="H94" i="6"/>
  <c r="H78" i="6"/>
  <c r="H79" i="6"/>
  <c r="H80" i="6"/>
  <c r="H81" i="6"/>
  <c r="H82" i="6"/>
  <c r="H65" i="6"/>
  <c r="H66" i="6"/>
  <c r="H67" i="6"/>
  <c r="H68" i="6"/>
  <c r="H69" i="6"/>
  <c r="H70" i="6"/>
  <c r="H285" i="6" l="1"/>
  <c r="L9" i="6"/>
  <c r="I10" i="6"/>
  <c r="I9" i="6" s="1"/>
  <c r="I28" i="6"/>
  <c r="K26" i="6"/>
  <c r="H26" i="6" s="1"/>
  <c r="H45" i="6"/>
  <c r="K25" i="6"/>
  <c r="H25" i="6" s="1"/>
  <c r="H24" i="6"/>
  <c r="H43" i="6"/>
  <c r="H38" i="6"/>
  <c r="K19" i="6"/>
  <c r="H19" i="6" s="1"/>
  <c r="H149" i="6"/>
  <c r="K29" i="6"/>
  <c r="K16" i="6"/>
  <c r="H16" i="6" s="1"/>
  <c r="H35" i="6"/>
  <c r="K12" i="6"/>
  <c r="H12" i="6" s="1"/>
  <c r="K20" i="6"/>
  <c r="H20" i="6" s="1"/>
  <c r="H39" i="6"/>
  <c r="H160" i="6"/>
  <c r="J28" i="6"/>
  <c r="L58" i="6"/>
  <c r="K10" i="6" l="1"/>
  <c r="H10" i="6" s="1"/>
  <c r="H29" i="6"/>
  <c r="L28" i="6"/>
  <c r="L135" i="6"/>
  <c r="L122" i="6"/>
  <c r="L108" i="6" l="1"/>
  <c r="D58" i="6"/>
  <c r="H179" i="6"/>
  <c r="H139" i="6" l="1"/>
  <c r="H136" i="6"/>
  <c r="I135" i="6"/>
  <c r="H84" i="6"/>
  <c r="H73" i="6"/>
  <c r="H74" i="6"/>
  <c r="H75" i="6"/>
  <c r="H76" i="6"/>
  <c r="H77" i="6"/>
  <c r="H72" i="6"/>
  <c r="H101" i="6"/>
  <c r="H102" i="6"/>
  <c r="H100" i="6"/>
  <c r="H98" i="6"/>
  <c r="H97" i="6"/>
  <c r="H96" i="6"/>
  <c r="H47" i="6"/>
  <c r="H46" i="6" s="1"/>
  <c r="H109" i="6"/>
  <c r="H126" i="6"/>
  <c r="H95" i="6" l="1"/>
  <c r="H71" i="6"/>
  <c r="H137" i="6"/>
  <c r="H138" i="6"/>
  <c r="H86" i="6"/>
  <c r="H87" i="6"/>
  <c r="H88" i="6"/>
  <c r="H89" i="6"/>
  <c r="H150" i="6"/>
  <c r="H124" i="6"/>
  <c r="H125" i="6"/>
  <c r="H128" i="6"/>
  <c r="H123" i="6"/>
  <c r="I122" i="6"/>
  <c r="K122" i="6"/>
  <c r="H62" i="6"/>
  <c r="H63" i="6"/>
  <c r="H64" i="6"/>
  <c r="H61" i="6"/>
  <c r="H59" i="6"/>
  <c r="K58" i="6"/>
  <c r="H165" i="6"/>
  <c r="L162" i="6"/>
  <c r="K148" i="6"/>
  <c r="H164" i="6"/>
  <c r="H163" i="6"/>
  <c r="J162" i="6"/>
  <c r="I162" i="6"/>
  <c r="H190" i="6"/>
  <c r="H191" i="6"/>
  <c r="H192" i="6"/>
  <c r="H193" i="6"/>
  <c r="H194" i="6"/>
  <c r="H189" i="6"/>
  <c r="J188" i="6"/>
  <c r="I188" i="6"/>
  <c r="H182" i="6"/>
  <c r="H181" i="6"/>
  <c r="H178" i="6"/>
  <c r="H177" i="6"/>
  <c r="I108" i="6"/>
  <c r="H111" i="6"/>
  <c r="H135" i="6" l="1"/>
  <c r="H162" i="6"/>
  <c r="H151" i="6"/>
  <c r="H58" i="6"/>
  <c r="H188" i="6"/>
  <c r="H122" i="6"/>
  <c r="H175" i="6"/>
  <c r="H155" i="6"/>
  <c r="H153" i="6"/>
  <c r="J108" i="6"/>
  <c r="K33" i="6" l="1"/>
  <c r="H33" i="6" s="1"/>
  <c r="H28" i="6" s="1"/>
  <c r="O148" i="6"/>
  <c r="O186" i="6"/>
  <c r="H148" i="6"/>
  <c r="K108" i="6"/>
  <c r="K14" i="6" l="1"/>
  <c r="K28" i="6"/>
  <c r="M135" i="6"/>
  <c r="K135" i="6"/>
  <c r="J135" i="6"/>
  <c r="L83" i="6"/>
  <c r="M83" i="6"/>
  <c r="K83" i="6"/>
  <c r="H85" i="6"/>
  <c r="H83" i="6" s="1"/>
  <c r="H113" i="6"/>
  <c r="H114" i="6"/>
  <c r="H115" i="6"/>
  <c r="H116" i="6"/>
  <c r="H14" i="6" l="1"/>
  <c r="H9" i="6" s="1"/>
  <c r="K9" i="6"/>
  <c r="H108" i="6"/>
  <c r="O46" i="6" l="1"/>
  <c r="O370" i="6"/>
  <c r="P7" i="6"/>
  <c r="P285" i="6"/>
  <c r="O367" i="6" l="1"/>
</calcChain>
</file>

<file path=xl/comments1.xml><?xml version="1.0" encoding="utf-8"?>
<comments xmlns="http://schemas.openxmlformats.org/spreadsheetml/2006/main">
  <authors>
    <author>Татьяна Викторовна Журавлёва</author>
  </authors>
  <commentList>
    <comment ref="H207"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07"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08" authorId="0">
      <text>
        <r>
          <rPr>
            <b/>
            <sz val="9"/>
            <color indexed="81"/>
            <rFont val="Tahoma"/>
            <family val="2"/>
            <charset val="204"/>
          </rPr>
          <t>Татьяна Викторовна Ж06.07.2022   (22 26 13) Елена Викторовна по ПСД</t>
        </r>
      </text>
    </comment>
    <comment ref="K208"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B225"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17"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List>
</comments>
</file>

<file path=xl/sharedStrings.xml><?xml version="1.0" encoding="utf-8"?>
<sst xmlns="http://schemas.openxmlformats.org/spreadsheetml/2006/main" count="494" uniqueCount="120">
  <si>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</si>
  <si>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</si>
  <si>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</si>
  <si>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</si>
  <si>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</si>
  <si>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</si>
  <si>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</si>
  <si>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</si>
  <si>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</si>
  <si>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</si>
  <si>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</si>
  <si>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</si>
  <si>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</si>
  <si>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</si>
  <si>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</si>
  <si>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</si>
  <si>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</si>
  <si>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2007 - 2015 гг.</t>
  </si>
  <si>
    <t>2016 г.</t>
  </si>
  <si>
    <t>2014 - 2017 гг.</t>
  </si>
  <si>
    <t>1300,43 м</t>
  </si>
  <si>
    <t>В ценах IV квартала 2015 года</t>
  </si>
  <si>
    <t>974,2 м</t>
  </si>
  <si>
    <t>2014 - 2015 гг.</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</si>
  <si>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</si>
  <si>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</si>
  <si>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</si>
  <si>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</si>
  <si>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</si>
  <si>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</si>
  <si>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</si>
  <si>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</si>
  <si>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</si>
  <si>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</si>
  <si>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</si>
  <si>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</si>
  <si>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</si>
  <si>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</si>
  <si>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</si>
  <si>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</si>
  <si>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</si>
  <si>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</si>
  <si>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</si>
  <si>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</si>
  <si>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</si>
  <si>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</si>
  <si>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</si>
  <si>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</si>
  <si>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</si>
  <si>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</si>
  <si>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</si>
  <si>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</si>
  <si>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</si>
  <si>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</si>
  <si>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</si>
  <si>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</si>
  <si>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</si>
  <si>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</si>
  <si>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</si>
  <si>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</si>
  <si>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</si>
  <si>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</si>
  <si>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</si>
  <si>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</si>
  <si>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</si>
  <si>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2015-2018 гг.</t>
  </si>
  <si>
    <t>2018-2020 гг.</t>
  </si>
  <si>
    <t>2017 - 2022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</si>
  <si>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</si>
  <si>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</si>
  <si>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</si>
  <si>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</si>
  <si>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</si>
  <si>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</si>
  <si>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</si>
  <si>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</si>
  <si>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</si>
  <si>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</si>
  <si>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</si>
  <si>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</si>
  <si>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</si>
  <si>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</si>
  <si>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неиспользованные лимиты 2019 года</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</si>
  <si>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</si>
  <si>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</si>
  <si>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</si>
  <si>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</si>
  <si>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 гг.</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</si>
  <si>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</si>
  <si>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</si>
  <si>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</si>
  <si>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</si>
  <si>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</si>
  <si>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</si>
  <si>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</si>
  <si>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</si>
  <si>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</si>
  <si>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</si>
  <si>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</si>
  <si>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неиспользованные лимиты 2021 года</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</si>
  <si>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</si>
  <si>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</si>
  <si>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</si>
  <si>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</si>
  <si>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2022 г.</t>
  </si>
  <si>
    <t>530 м</t>
  </si>
  <si>
    <t>1100 м</t>
  </si>
  <si>
    <t>870 м</t>
  </si>
  <si>
    <t>Обоснование инвестиций</t>
  </si>
  <si>
    <t>2022 год *</t>
  </si>
  <si>
    <t>2023 год *</t>
  </si>
  <si>
    <t xml:space="preserve">Строительство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</si>
  <si>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</si>
  <si>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</si>
  <si>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1.1.37.Строительство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</si>
  <si>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2021 -2023 гг.</t>
  </si>
  <si>
    <t>Прочие работы</t>
  </si>
  <si>
    <t>1.1.39.Автомобильная дорога по ул.Конная от ул.Пушкина до ул.Набережная, г.Благовещенск, Амурская область (прочие затраты)</t>
  </si>
  <si>
    <t>2023-2024 гг.</t>
  </si>
  <si>
    <t>Приложение № 5 к постановлению администрации города Благовещенска                                                                              от 12.10.2022 № 5384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</si>
</sst>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3" x14ac:knownFonts="1">
    <font>
      <sz val="10"/>
      <name val="Arial"/>
    </font>
    <font>
      <sz val="10"/>
      <name val="Arial"/>
      <family val="2"/>
      <charset val="204"/>
    </font>
    <font>
      <sz val="9"/>
      <color indexed="81"/>
      <name val="Tahoma"/>
      <family val="2"/>
      <charset val="204"/>
    </font>
    <font>
      <b/>
      <sz val="9"/>
      <color indexed="81"/>
      <name val="Tahoma"/>
      <family val="2"/>
      <charset val="204"/>
    </font>
    <font>
      <sz val="14"/>
      <color theme="1"/>
      <name val="Times New Roman"/>
      <family val="1"/>
      <charset val="204"/>
    </font>
    <font>
      <sz val="11"/>
      <color indexed="81"/>
      <name val="Tahoma"/>
      <family val="2"/>
      <charset val="204"/>
    </font>
    <font>
      <sz val="14"/>
      <color theme="1"/>
      <name val="Arial"/>
      <family val="2"/>
      <charset val="204"/>
    </font>
    <font>
      <sz val="12"/>
      <color theme="1"/>
      <name val="Times New Roman"/>
      <family val="1"/>
      <charset val="204"/>
    </font>
    <font>
      <sz val="16"/>
      <color theme="1"/>
      <name val="Times New Roman"/>
      <family val="1"/>
      <charset val="204"/>
    </font>
    <font>
      <i/>
      <sz val="14"/>
      <color theme="1"/>
      <name val="Times New Roman"/>
      <family val="1"/>
      <charset val="204"/>
    </font>
    <font>
      <i/>
      <sz val="14"/>
      <color theme="1"/>
      <name val="Arial"/>
      <family val="2"/>
      <charset val="204"/>
    </font>
    <font>
      <b/>
      <sz val="14"/>
      <color theme="1"/>
      <name val="Times New Roman"/>
      <family val="1"/>
      <charset val="204"/>
    </font>
    <font>
      <sz val="14"/>
      <color rgb="FFFF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64">
    <xf numFmtId="0" fontId="0" fillId="0" borderId="0" xfId="0"/>
    <xf numFmtId="166" fontId="4" fillId="0" borderId="1" xfId="0" applyNumberFormat="1" applyFont="1" applyFill="1" applyBorder="1" applyAlignment="1">
      <alignment horizontal="center" vertical="center" wrapText="1"/>
    </xf>
    <xf numFmtId="0" fontId="6" fillId="0" borderId="0" xfId="0" applyFont="1" applyFill="1"/>
    <xf numFmtId="0" fontId="6" fillId="0" borderId="0" xfId="0" applyFont="1" applyFill="1" applyAlignment="1">
      <alignment wrapText="1"/>
    </xf>
    <xf numFmtId="0" fontId="4" fillId="0" borderId="0" xfId="0" applyFont="1" applyFill="1" applyAlignment="1">
      <alignment wrapText="1"/>
    </xf>
    <xf numFmtId="167" fontId="6" fillId="0" borderId="0" xfId="0" applyNumberFormat="1" applyFont="1" applyFill="1"/>
    <xf numFmtId="166" fontId="4" fillId="0" borderId="1" xfId="1" applyNumberFormat="1" applyFont="1" applyFill="1" applyBorder="1" applyAlignment="1">
      <alignment horizontal="center" vertical="center" wrapText="1"/>
    </xf>
    <xf numFmtId="165" fontId="6" fillId="0" borderId="0" xfId="0" applyNumberFormat="1" applyFont="1" applyFill="1"/>
    <xf numFmtId="0" fontId="9" fillId="0" borderId="1" xfId="0" applyFont="1" applyFill="1" applyBorder="1" applyAlignment="1">
      <alignment vertical="top" wrapText="1"/>
    </xf>
    <xf numFmtId="166" fontId="9" fillId="0" borderId="1" xfId="1" applyNumberFormat="1" applyFont="1" applyFill="1" applyBorder="1" applyAlignment="1">
      <alignment horizontal="center" vertical="center" wrapText="1"/>
    </xf>
    <xf numFmtId="0" fontId="10" fillId="0" borderId="0" xfId="0" applyFont="1" applyFill="1"/>
    <xf numFmtId="0" fontId="4" fillId="0" borderId="4" xfId="0" applyFont="1" applyFill="1" applyBorder="1" applyAlignment="1">
      <alignment horizontal="center" vertical="top" wrapText="1"/>
    </xf>
    <xf numFmtId="0" fontId="9" fillId="0" borderId="0" xfId="0" applyFont="1" applyFill="1" applyBorder="1" applyAlignment="1">
      <alignment horizontal="center" vertical="top" wrapText="1"/>
    </xf>
    <xf numFmtId="2" fontId="6" fillId="0" borderId="0" xfId="0" applyNumberFormat="1" applyFont="1" applyFill="1"/>
    <xf numFmtId="0" fontId="4" fillId="0" borderId="0" xfId="0" applyFont="1" applyFill="1" applyBorder="1" applyAlignment="1">
      <alignment horizontal="center" vertical="top" wrapText="1"/>
    </xf>
    <xf numFmtId="0" fontId="4" fillId="0" borderId="1" xfId="0" applyFont="1" applyFill="1" applyBorder="1" applyAlignment="1">
      <alignment vertical="top" wrapText="1"/>
    </xf>
    <xf numFmtId="166" fontId="9" fillId="0" borderId="1" xfId="0" applyNumberFormat="1" applyFont="1" applyFill="1" applyBorder="1" applyAlignment="1">
      <alignment horizontal="center" vertical="center" wrapText="1"/>
    </xf>
    <xf numFmtId="2" fontId="4" fillId="0" borderId="1" xfId="0" applyNumberFormat="1" applyFont="1" applyFill="1" applyBorder="1" applyAlignment="1">
      <alignment vertical="top" wrapText="1"/>
    </xf>
    <xf numFmtId="0" fontId="9" fillId="0" borderId="1" xfId="0" applyFont="1" applyFill="1" applyBorder="1" applyAlignment="1">
      <alignment horizontal="left" vertical="top" wrapText="1"/>
    </xf>
    <xf numFmtId="166" fontId="6" fillId="0" borderId="0" xfId="0" applyNumberFormat="1" applyFont="1" applyFill="1"/>
    <xf numFmtId="165" fontId="4" fillId="0" borderId="5" xfId="0" applyNumberFormat="1" applyFont="1" applyFill="1" applyBorder="1" applyAlignment="1">
      <alignment horizontal="left" vertical="top" wrapText="1"/>
    </xf>
    <xf numFmtId="166" fontId="12" fillId="0" borderId="1" xfId="0" applyNumberFormat="1" applyFont="1" applyFill="1" applyBorder="1" applyAlignment="1">
      <alignment horizontal="center" vertical="center" wrapText="1"/>
    </xf>
    <xf numFmtId="0" fontId="4" fillId="0" borderId="0" xfId="0" applyFont="1" applyFill="1" applyAlignment="1">
      <alignment horizontal="left" wrapText="1"/>
    </xf>
    <xf numFmtId="0" fontId="4" fillId="0" borderId="1" xfId="0" applyFont="1" applyFill="1" applyBorder="1" applyAlignment="1">
      <alignment horizontal="left" vertical="top" wrapText="1"/>
    </xf>
    <xf numFmtId="0" fontId="4" fillId="0" borderId="5"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5"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5"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165" fontId="4" fillId="0" borderId="5" xfId="0" applyNumberFormat="1" applyFont="1" applyFill="1" applyBorder="1" applyAlignment="1">
      <alignment horizontal="left" vertical="top"/>
    </xf>
    <xf numFmtId="165" fontId="4" fillId="0" borderId="2" xfId="0" applyNumberFormat="1" applyFont="1" applyFill="1" applyBorder="1" applyAlignment="1">
      <alignment horizontal="left" vertical="top"/>
    </xf>
    <xf numFmtId="165" fontId="4" fillId="0" borderId="3" xfId="0" applyNumberFormat="1" applyFont="1" applyFill="1" applyBorder="1" applyAlignment="1">
      <alignment horizontal="left" vertical="top"/>
    </xf>
    <xf numFmtId="0" fontId="4" fillId="0" borderId="5" xfId="0" applyFont="1" applyFill="1" applyBorder="1" applyAlignment="1">
      <alignment horizontal="center" vertical="top"/>
    </xf>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0" fontId="7" fillId="0" borderId="0" xfId="0" applyFont="1" applyFill="1" applyAlignment="1">
      <alignment horizontal="left" vertical="center" wrapText="1"/>
    </xf>
    <xf numFmtId="0" fontId="4" fillId="0" borderId="1" xfId="0" applyFont="1" applyFill="1" applyBorder="1" applyAlignment="1">
      <alignment horizontal="center" vertical="top" wrapText="1"/>
    </xf>
    <xf numFmtId="0" fontId="8" fillId="0" borderId="5"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11" fillId="0" borderId="6" xfId="0"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8" xfId="0" applyFont="1" applyFill="1" applyBorder="1" applyAlignment="1">
      <alignment horizontal="center" vertical="top"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0" xfId="0" applyFont="1" applyFill="1" applyAlignment="1">
      <alignment horizontal="center" wrapText="1"/>
    </xf>
    <xf numFmtId="166" fontId="4" fillId="0" borderId="5" xfId="0" applyNumberFormat="1" applyFont="1" applyFill="1" applyBorder="1" applyAlignment="1">
      <alignment horizontal="left" vertical="top" wrapText="1"/>
    </xf>
    <xf numFmtId="166" fontId="4" fillId="0" borderId="2" xfId="0" applyNumberFormat="1" applyFont="1" applyFill="1" applyBorder="1" applyAlignment="1">
      <alignment horizontal="left" vertical="top" wrapText="1"/>
    </xf>
    <xf numFmtId="166" fontId="4" fillId="0" borderId="3" xfId="0" applyNumberFormat="1" applyFont="1" applyFill="1" applyBorder="1" applyAlignment="1">
      <alignment horizontal="left" vertical="top" wrapText="1"/>
    </xf>
    <xf numFmtId="16" fontId="4" fillId="0" borderId="5" xfId="0" applyNumberFormat="1" applyFont="1" applyFill="1" applyBorder="1" applyAlignment="1">
      <alignment horizontal="left" vertical="top" wrapText="1"/>
    </xf>
    <xf numFmtId="16" fontId="4" fillId="0" borderId="2" xfId="0" applyNumberFormat="1" applyFont="1" applyFill="1" applyBorder="1" applyAlignment="1">
      <alignment horizontal="left" vertical="top" wrapText="1"/>
    </xf>
    <xf numFmtId="16" fontId="4" fillId="0" borderId="3" xfId="0" applyNumberFormat="1" applyFont="1" applyFill="1" applyBorder="1" applyAlignment="1">
      <alignment horizontal="left" vertical="top" wrapText="1"/>
    </xf>
    <xf numFmtId="3" fontId="4" fillId="0" borderId="5" xfId="0" applyNumberFormat="1" applyFont="1" applyFill="1" applyBorder="1" applyAlignment="1">
      <alignment horizontal="left" vertical="top" wrapText="1"/>
    </xf>
    <xf numFmtId="3" fontId="4" fillId="0" borderId="2" xfId="0" applyNumberFormat="1" applyFont="1" applyFill="1" applyBorder="1" applyAlignment="1">
      <alignment horizontal="left" vertical="top" wrapText="1"/>
    </xf>
    <xf numFmtId="3" fontId="4" fillId="0" borderId="3" xfId="0" applyNumberFormat="1" applyFont="1" applyFill="1" applyBorder="1" applyAlignment="1">
      <alignment horizontal="left" vertical="top" wrapText="1"/>
    </xf>
    <xf numFmtId="4" fontId="4" fillId="0" borderId="5" xfId="0" applyNumberFormat="1" applyFont="1" applyFill="1" applyBorder="1" applyAlignment="1">
      <alignment horizontal="left" vertical="top" wrapText="1"/>
    </xf>
    <xf numFmtId="3" fontId="4" fillId="0" borderId="1" xfId="0" applyNumberFormat="1"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91"/>
  <sheetViews>
    <sheetView tabSelected="1" view="pageBreakPreview" zoomScale="70" zoomScaleSheetLayoutView="70" workbookViewId="0">
      <pane ySplit="8" topLeftCell="A155" activePane="bottomLeft" state="frozen"/>
      <selection pane="bottomLeft" activeCell="J1" sqref="J1:M1"/>
    </sheetView>
  </sheetViews>
  <sheetFormatPr defaultColWidth="9.109375" defaultRowHeight="17.399999999999999" x14ac:dyDescent="0.3"/>
  <cols>
    <col min="1" max="1" width="58.5546875" style="2" customWidth="1"/>
    <col min="2" max="2" width="22.109375" style="2" customWidth="1"/>
    <col min="3" max="3" width="16.44140625" style="2" customWidth="1"/>
    <col min="4" max="4" width="23.88671875" style="2" customWidth="1"/>
    <col min="5" max="5" width="18.6640625" style="2" customWidth="1"/>
    <col min="6" max="6" width="22.88671875" style="2" customWidth="1"/>
    <col min="7" max="7" width="33.33203125" style="2" customWidth="1"/>
    <col min="8" max="8" width="16.6640625" style="2" customWidth="1"/>
    <col min="9" max="9" width="17" style="2" customWidth="1"/>
    <col min="10" max="10" width="14.6640625" style="2" customWidth="1"/>
    <col min="11" max="11" width="17.33203125" style="2" customWidth="1"/>
    <col min="12" max="12" width="18.88671875" style="2" customWidth="1"/>
    <col min="13" max="13" width="14.6640625" style="2" customWidth="1"/>
    <col min="14" max="14" width="0" style="2" hidden="1" customWidth="1"/>
    <col min="15" max="15" width="18.109375" style="2" hidden="1" customWidth="1"/>
    <col min="16" max="16" width="17.88671875" style="2" hidden="1" customWidth="1"/>
    <col min="17" max="18" width="0" style="2" hidden="1" customWidth="1"/>
    <col min="19" max="19" width="9.109375" style="2"/>
    <col min="20" max="20" width="16.33203125" style="2" customWidth="1"/>
    <col min="21" max="21" width="14.109375" style="2" bestFit="1" customWidth="1"/>
    <col min="22" max="16384" width="9.109375" style="2"/>
  </cols>
  <sheetData>
    <row r="1" spans="1:16" ht="78" customHeight="1" x14ac:dyDescent="0.35">
      <c r="H1" s="3"/>
      <c r="I1" s="22"/>
      <c r="J1" s="41" t="s">
        <v>119</v>
      </c>
      <c r="K1" s="41"/>
      <c r="L1" s="41"/>
      <c r="M1" s="41"/>
      <c r="N1" s="4"/>
    </row>
    <row r="2" spans="1:16" ht="45" customHeight="1" x14ac:dyDescent="0.3">
      <c r="J2" s="41" t="s">
        <v>56</v>
      </c>
      <c r="K2" s="41"/>
      <c r="L2" s="41"/>
      <c r="M2" s="41"/>
    </row>
    <row r="3" spans="1:16" ht="40.5" customHeight="1" x14ac:dyDescent="0.35">
      <c r="A3" s="52" t="s">
        <v>25</v>
      </c>
      <c r="B3" s="52"/>
      <c r="C3" s="52"/>
      <c r="D3" s="52"/>
      <c r="E3" s="52"/>
      <c r="F3" s="52"/>
      <c r="G3" s="52"/>
      <c r="H3" s="52"/>
      <c r="I3" s="52"/>
      <c r="J3" s="52"/>
      <c r="K3" s="52"/>
      <c r="L3" s="52"/>
      <c r="M3" s="52"/>
      <c r="N3" s="4"/>
    </row>
    <row r="4" spans="1:16" ht="27" customHeight="1" x14ac:dyDescent="0.3"/>
    <row r="5" spans="1:16" ht="39.75" customHeight="1" x14ac:dyDescent="0.3">
      <c r="A5" s="42" t="s">
        <v>57</v>
      </c>
      <c r="B5" s="42" t="s">
        <v>36</v>
      </c>
      <c r="C5" s="42" t="s">
        <v>58</v>
      </c>
      <c r="D5" s="42" t="s">
        <v>6</v>
      </c>
      <c r="E5" s="42" t="s">
        <v>34</v>
      </c>
      <c r="F5" s="42" t="s">
        <v>59</v>
      </c>
      <c r="G5" s="49" t="s">
        <v>7</v>
      </c>
      <c r="H5" s="50"/>
      <c r="I5" s="50"/>
      <c r="J5" s="50"/>
      <c r="K5" s="50"/>
      <c r="L5" s="50"/>
      <c r="M5" s="51"/>
    </row>
    <row r="6" spans="1:16" ht="45.75" customHeight="1" x14ac:dyDescent="0.3">
      <c r="A6" s="42"/>
      <c r="B6" s="42"/>
      <c r="C6" s="42"/>
      <c r="D6" s="42"/>
      <c r="E6" s="42"/>
      <c r="F6" s="42"/>
      <c r="G6" s="42" t="s">
        <v>8</v>
      </c>
      <c r="H6" s="42" t="s">
        <v>9</v>
      </c>
      <c r="I6" s="42"/>
      <c r="J6" s="42" t="s">
        <v>10</v>
      </c>
      <c r="K6" s="42" t="s">
        <v>11</v>
      </c>
      <c r="L6" s="42" t="s">
        <v>12</v>
      </c>
      <c r="M6" s="42" t="s">
        <v>13</v>
      </c>
    </row>
    <row r="7" spans="1:16" ht="99" customHeight="1" x14ac:dyDescent="0.3">
      <c r="A7" s="42"/>
      <c r="B7" s="42"/>
      <c r="C7" s="42"/>
      <c r="D7" s="42"/>
      <c r="E7" s="42"/>
      <c r="F7" s="42"/>
      <c r="G7" s="42"/>
      <c r="H7" s="27" t="s">
        <v>60</v>
      </c>
      <c r="I7" s="27" t="s">
        <v>61</v>
      </c>
      <c r="J7" s="42"/>
      <c r="K7" s="42"/>
      <c r="L7" s="42"/>
      <c r="M7" s="42"/>
      <c r="P7" s="5">
        <f>J28+K28+L28+M28</f>
        <v>904567.10000000009</v>
      </c>
    </row>
    <row r="8" spans="1:16" ht="18" x14ac:dyDescent="0.3">
      <c r="A8" s="24">
        <v>1</v>
      </c>
      <c r="B8" s="24">
        <v>2</v>
      </c>
      <c r="C8" s="24">
        <v>3</v>
      </c>
      <c r="D8" s="24">
        <v>4</v>
      </c>
      <c r="E8" s="24">
        <v>5</v>
      </c>
      <c r="F8" s="24">
        <v>6</v>
      </c>
      <c r="G8" s="24">
        <v>7</v>
      </c>
      <c r="H8" s="24">
        <v>8</v>
      </c>
      <c r="I8" s="24">
        <v>9</v>
      </c>
      <c r="J8" s="24">
        <v>10</v>
      </c>
      <c r="K8" s="24">
        <v>11</v>
      </c>
      <c r="L8" s="24">
        <v>12</v>
      </c>
      <c r="M8" s="24">
        <v>13</v>
      </c>
    </row>
    <row r="9" spans="1:16" ht="40.5" customHeight="1" x14ac:dyDescent="0.3">
      <c r="A9" s="28" t="s">
        <v>70</v>
      </c>
      <c r="B9" s="43"/>
      <c r="C9" s="43"/>
      <c r="D9" s="43"/>
      <c r="E9" s="43"/>
      <c r="F9" s="43"/>
      <c r="G9" s="23" t="s">
        <v>62</v>
      </c>
      <c r="H9" s="6">
        <f>H10+H12+H14+H16+H19+H20+H22+H23+H24+H25+H26</f>
        <v>904567.1</v>
      </c>
      <c r="I9" s="6">
        <f>I10+I12+I14+I16+I19+I20+I22+I23+I24+I25+I26</f>
        <v>254413.9</v>
      </c>
      <c r="J9" s="6">
        <f t="shared" ref="J9" si="0">J10+J12+J14+J16+J19+J20+J22+J23+J24+J25+J26</f>
        <v>0</v>
      </c>
      <c r="K9" s="6">
        <f>K10+K12+K14+K16+K19+K20+K22+K23+K24+K25+K26</f>
        <v>789449.10000000009</v>
      </c>
      <c r="L9" s="6">
        <f t="shared" ref="L9:M9" si="1">L10+L12+L14+L16+L19+L20+L22+L23+L24+L25+L26</f>
        <v>115118</v>
      </c>
      <c r="M9" s="6">
        <f t="shared" si="1"/>
        <v>0</v>
      </c>
      <c r="O9" s="7"/>
    </row>
    <row r="10" spans="1:16" ht="18" x14ac:dyDescent="0.3">
      <c r="A10" s="29"/>
      <c r="B10" s="44"/>
      <c r="C10" s="44"/>
      <c r="D10" s="44"/>
      <c r="E10" s="44"/>
      <c r="F10" s="44"/>
      <c r="G10" s="23" t="s">
        <v>73</v>
      </c>
      <c r="H10" s="6">
        <f>J10+K10+L10+M10</f>
        <v>74569.100000000006</v>
      </c>
      <c r="I10" s="6">
        <f>I29</f>
        <v>4590.6000000000004</v>
      </c>
      <c r="J10" s="6">
        <f t="shared" ref="J10:M10" si="2">J29</f>
        <v>0</v>
      </c>
      <c r="K10" s="6">
        <f t="shared" si="2"/>
        <v>58046.2</v>
      </c>
      <c r="L10" s="6">
        <f t="shared" si="2"/>
        <v>16522.900000000001</v>
      </c>
      <c r="M10" s="6">
        <f t="shared" si="2"/>
        <v>0</v>
      </c>
    </row>
    <row r="11" spans="1:16" s="10" customFormat="1" ht="36" x14ac:dyDescent="0.35">
      <c r="A11" s="29"/>
      <c r="B11" s="44"/>
      <c r="C11" s="44"/>
      <c r="D11" s="44"/>
      <c r="E11" s="44"/>
      <c r="F11" s="44"/>
      <c r="G11" s="8" t="s">
        <v>74</v>
      </c>
      <c r="H11" s="9">
        <f>J11+K11+L11+M11</f>
        <v>951.69999999999993</v>
      </c>
      <c r="I11" s="9">
        <f>I60+I110</f>
        <v>0</v>
      </c>
      <c r="J11" s="9">
        <f>J30</f>
        <v>0</v>
      </c>
      <c r="K11" s="9">
        <f t="shared" ref="K11:M11" si="3">K30</f>
        <v>0</v>
      </c>
      <c r="L11" s="9">
        <f t="shared" si="3"/>
        <v>951.69999999999993</v>
      </c>
      <c r="M11" s="9">
        <f t="shared" si="3"/>
        <v>0</v>
      </c>
    </row>
    <row r="12" spans="1:16" ht="18" x14ac:dyDescent="0.3">
      <c r="A12" s="29"/>
      <c r="B12" s="44"/>
      <c r="C12" s="44"/>
      <c r="D12" s="44"/>
      <c r="E12" s="44"/>
      <c r="F12" s="44"/>
      <c r="G12" s="23" t="s">
        <v>77</v>
      </c>
      <c r="H12" s="6">
        <f t="shared" ref="H12:H26" si="4">J12+K12+L12+M12</f>
        <v>94430.5</v>
      </c>
      <c r="I12" s="6">
        <f t="shared" ref="I12:M12" si="5">I31</f>
        <v>3876.2</v>
      </c>
      <c r="J12" s="6">
        <f t="shared" si="5"/>
        <v>0</v>
      </c>
      <c r="K12" s="6">
        <f t="shared" si="5"/>
        <v>81244.399999999994</v>
      </c>
      <c r="L12" s="6">
        <f t="shared" si="5"/>
        <v>13186.1</v>
      </c>
      <c r="M12" s="6">
        <f t="shared" si="5"/>
        <v>0</v>
      </c>
      <c r="O12" s="11"/>
    </row>
    <row r="13" spans="1:16" s="10" customFormat="1" ht="36" x14ac:dyDescent="0.35">
      <c r="A13" s="29"/>
      <c r="B13" s="44"/>
      <c r="C13" s="44"/>
      <c r="D13" s="44"/>
      <c r="E13" s="44"/>
      <c r="F13" s="44"/>
      <c r="G13" s="8" t="s">
        <v>74</v>
      </c>
      <c r="H13" s="9">
        <f>J13+K13+L13+M13</f>
        <v>3445.1</v>
      </c>
      <c r="I13" s="9">
        <f>I112</f>
        <v>0</v>
      </c>
      <c r="J13" s="9">
        <f>J32</f>
        <v>0</v>
      </c>
      <c r="K13" s="9">
        <f t="shared" ref="K13:M13" si="6">K32</f>
        <v>0</v>
      </c>
      <c r="L13" s="9">
        <f t="shared" si="6"/>
        <v>3445.1</v>
      </c>
      <c r="M13" s="9">
        <f t="shared" si="6"/>
        <v>0</v>
      </c>
      <c r="O13" s="12"/>
    </row>
    <row r="14" spans="1:16" ht="18" x14ac:dyDescent="0.3">
      <c r="A14" s="29"/>
      <c r="B14" s="44"/>
      <c r="C14" s="44"/>
      <c r="D14" s="44"/>
      <c r="E14" s="44"/>
      <c r="F14" s="44"/>
      <c r="G14" s="23" t="s">
        <v>75</v>
      </c>
      <c r="H14" s="6">
        <f t="shared" si="4"/>
        <v>101049.29999999999</v>
      </c>
      <c r="I14" s="6">
        <f t="shared" ref="I14:M14" si="7">I33</f>
        <v>0</v>
      </c>
      <c r="J14" s="6">
        <f t="shared" si="7"/>
        <v>0</v>
      </c>
      <c r="K14" s="6">
        <f t="shared" si="7"/>
        <v>94196.4</v>
      </c>
      <c r="L14" s="6">
        <f t="shared" si="7"/>
        <v>6852.9</v>
      </c>
      <c r="M14" s="6">
        <f t="shared" si="7"/>
        <v>0</v>
      </c>
    </row>
    <row r="15" spans="1:16" s="10" customFormat="1" ht="36" x14ac:dyDescent="0.35">
      <c r="A15" s="29"/>
      <c r="B15" s="44"/>
      <c r="C15" s="44"/>
      <c r="D15" s="44"/>
      <c r="E15" s="44"/>
      <c r="F15" s="44"/>
      <c r="G15" s="8" t="s">
        <v>74</v>
      </c>
      <c r="H15" s="9">
        <f>J15+K15+L15+M15</f>
        <v>38935.5</v>
      </c>
      <c r="I15" s="9">
        <f>I34</f>
        <v>0</v>
      </c>
      <c r="J15" s="9">
        <f>J34</f>
        <v>0</v>
      </c>
      <c r="K15" s="9">
        <f t="shared" ref="K15:M15" si="8">K34</f>
        <v>37040.300000000003</v>
      </c>
      <c r="L15" s="9">
        <f t="shared" si="8"/>
        <v>1895.1999999999998</v>
      </c>
      <c r="M15" s="9">
        <f t="shared" si="8"/>
        <v>0</v>
      </c>
    </row>
    <row r="16" spans="1:16" ht="18" x14ac:dyDescent="0.3">
      <c r="A16" s="29"/>
      <c r="B16" s="44"/>
      <c r="C16" s="44"/>
      <c r="D16" s="44"/>
      <c r="E16" s="44"/>
      <c r="F16" s="44"/>
      <c r="G16" s="23" t="s">
        <v>80</v>
      </c>
      <c r="H16" s="6">
        <f t="shared" si="4"/>
        <v>48438.3</v>
      </c>
      <c r="I16" s="6">
        <f t="shared" ref="I16:M16" si="9">I35</f>
        <v>2822.6</v>
      </c>
      <c r="J16" s="6">
        <f t="shared" si="9"/>
        <v>0</v>
      </c>
      <c r="K16" s="6">
        <f t="shared" si="9"/>
        <v>37040.300000000003</v>
      </c>
      <c r="L16" s="6">
        <f t="shared" si="9"/>
        <v>11398</v>
      </c>
      <c r="M16" s="6">
        <f t="shared" si="9"/>
        <v>0</v>
      </c>
    </row>
    <row r="17" spans="1:20" s="10" customFormat="1" ht="36" x14ac:dyDescent="0.35">
      <c r="A17" s="29"/>
      <c r="B17" s="44"/>
      <c r="C17" s="44"/>
      <c r="D17" s="44"/>
      <c r="E17" s="44"/>
      <c r="F17" s="44"/>
      <c r="G17" s="8" t="s">
        <v>74</v>
      </c>
      <c r="H17" s="9">
        <f>J17+K17+L17+M17</f>
        <v>1509.7</v>
      </c>
      <c r="I17" s="9">
        <f>I36</f>
        <v>0</v>
      </c>
      <c r="J17" s="9">
        <f>J36</f>
        <v>0</v>
      </c>
      <c r="K17" s="9">
        <f>K36</f>
        <v>0</v>
      </c>
      <c r="L17" s="9">
        <f>L36</f>
        <v>1509.7</v>
      </c>
      <c r="M17" s="9">
        <f>M36</f>
        <v>0</v>
      </c>
    </row>
    <row r="18" spans="1:20" ht="36" x14ac:dyDescent="0.3">
      <c r="A18" s="29"/>
      <c r="B18" s="44"/>
      <c r="C18" s="44"/>
      <c r="D18" s="44"/>
      <c r="E18" s="44"/>
      <c r="F18" s="44"/>
      <c r="G18" s="8" t="s">
        <v>79</v>
      </c>
      <c r="H18" s="9">
        <f>J18+K18+L18+M18</f>
        <v>3876.2</v>
      </c>
      <c r="I18" s="9">
        <f>I37</f>
        <v>0</v>
      </c>
      <c r="J18" s="9">
        <f>J37</f>
        <v>0</v>
      </c>
      <c r="K18" s="9">
        <f t="shared" ref="K18:M18" si="10">K37</f>
        <v>0</v>
      </c>
      <c r="L18" s="9">
        <f t="shared" si="10"/>
        <v>3876.2</v>
      </c>
      <c r="M18" s="9">
        <f t="shared" si="10"/>
        <v>0</v>
      </c>
    </row>
    <row r="19" spans="1:20" ht="18" x14ac:dyDescent="0.3">
      <c r="A19" s="29"/>
      <c r="B19" s="44"/>
      <c r="C19" s="44"/>
      <c r="D19" s="44"/>
      <c r="E19" s="44"/>
      <c r="F19" s="44"/>
      <c r="G19" s="23" t="s">
        <v>4</v>
      </c>
      <c r="H19" s="6">
        <f t="shared" si="4"/>
        <v>32432.400000000001</v>
      </c>
      <c r="I19" s="6">
        <f t="shared" ref="I19:M19" si="11">I38</f>
        <v>4773.5999999999995</v>
      </c>
      <c r="J19" s="6">
        <f t="shared" si="11"/>
        <v>0</v>
      </c>
      <c r="K19" s="6">
        <f t="shared" si="11"/>
        <v>26275.9</v>
      </c>
      <c r="L19" s="6">
        <f t="shared" si="11"/>
        <v>6156.4999999999991</v>
      </c>
      <c r="M19" s="6">
        <f t="shared" si="11"/>
        <v>0</v>
      </c>
    </row>
    <row r="20" spans="1:20" ht="18" x14ac:dyDescent="0.3">
      <c r="A20" s="29"/>
      <c r="B20" s="44"/>
      <c r="C20" s="44"/>
      <c r="D20" s="44"/>
      <c r="E20" s="44"/>
      <c r="F20" s="44"/>
      <c r="G20" s="23" t="s">
        <v>81</v>
      </c>
      <c r="H20" s="6">
        <f>J20+K20+L20+M20</f>
        <v>9470.2000000000007</v>
      </c>
      <c r="I20" s="6">
        <f t="shared" ref="I20:M20" si="12">I39</f>
        <v>5260.3</v>
      </c>
      <c r="J20" s="6">
        <f t="shared" si="12"/>
        <v>0</v>
      </c>
      <c r="K20" s="6">
        <f t="shared" si="12"/>
        <v>0</v>
      </c>
      <c r="L20" s="6">
        <f t="shared" si="12"/>
        <v>9470.2000000000007</v>
      </c>
      <c r="M20" s="6">
        <f t="shared" si="12"/>
        <v>0</v>
      </c>
    </row>
    <row r="21" spans="1:20" ht="36" x14ac:dyDescent="0.3">
      <c r="A21" s="29"/>
      <c r="B21" s="44"/>
      <c r="C21" s="44"/>
      <c r="D21" s="44"/>
      <c r="E21" s="44"/>
      <c r="F21" s="44"/>
      <c r="G21" s="8" t="s">
        <v>79</v>
      </c>
      <c r="H21" s="9">
        <f>J21+K21+L21+M21</f>
        <v>4209.8999999999996</v>
      </c>
      <c r="I21" s="9">
        <f>I40</f>
        <v>0</v>
      </c>
      <c r="J21" s="9">
        <f>J40</f>
        <v>0</v>
      </c>
      <c r="K21" s="9">
        <f t="shared" ref="K21:M21" si="13">K40</f>
        <v>0</v>
      </c>
      <c r="L21" s="9">
        <f t="shared" si="13"/>
        <v>4209.8999999999996</v>
      </c>
      <c r="M21" s="9">
        <f t="shared" si="13"/>
        <v>0</v>
      </c>
    </row>
    <row r="22" spans="1:20" ht="18" x14ac:dyDescent="0.3">
      <c r="A22" s="29"/>
      <c r="B22" s="44"/>
      <c r="C22" s="44"/>
      <c r="D22" s="44"/>
      <c r="E22" s="44"/>
      <c r="F22" s="44"/>
      <c r="G22" s="23" t="s">
        <v>33</v>
      </c>
      <c r="H22" s="6">
        <f>J22+K22+L22+M22</f>
        <v>192029.5</v>
      </c>
      <c r="I22" s="6">
        <f>I157</f>
        <v>27282.5</v>
      </c>
      <c r="J22" s="6">
        <f t="shared" ref="J22:M22" si="14">J41</f>
        <v>0</v>
      </c>
      <c r="K22" s="6">
        <f>K41</f>
        <v>189913.1</v>
      </c>
      <c r="L22" s="6">
        <f>L41</f>
        <v>2116.4</v>
      </c>
      <c r="M22" s="6">
        <f t="shared" si="14"/>
        <v>0</v>
      </c>
    </row>
    <row r="23" spans="1:20" ht="18" x14ac:dyDescent="0.3">
      <c r="A23" s="29"/>
      <c r="B23" s="44"/>
      <c r="C23" s="44"/>
      <c r="D23" s="44"/>
      <c r="E23" s="44"/>
      <c r="F23" s="44"/>
      <c r="G23" s="23" t="s">
        <v>40</v>
      </c>
      <c r="H23" s="6">
        <f>J23+K23+L23+M23</f>
        <v>137050.20000000001</v>
      </c>
      <c r="I23" s="6">
        <f t="shared" ref="I23:M23" si="15">I42</f>
        <v>63950.2</v>
      </c>
      <c r="J23" s="6">
        <f t="shared" si="15"/>
        <v>0</v>
      </c>
      <c r="K23" s="6">
        <f>K42</f>
        <v>118526.10000000002</v>
      </c>
      <c r="L23" s="6">
        <f t="shared" si="15"/>
        <v>18524.099999999999</v>
      </c>
      <c r="M23" s="6">
        <f t="shared" si="15"/>
        <v>0</v>
      </c>
      <c r="T23" s="13"/>
    </row>
    <row r="24" spans="1:20" ht="18" x14ac:dyDescent="0.3">
      <c r="A24" s="29"/>
      <c r="B24" s="44"/>
      <c r="C24" s="44"/>
      <c r="D24" s="44"/>
      <c r="E24" s="44"/>
      <c r="F24" s="44"/>
      <c r="G24" s="23" t="s">
        <v>41</v>
      </c>
      <c r="H24" s="6">
        <f t="shared" si="4"/>
        <v>210097.6</v>
      </c>
      <c r="I24" s="6">
        <f t="shared" ref="I24:M24" si="16">I43</f>
        <v>141857.9</v>
      </c>
      <c r="J24" s="6">
        <f t="shared" si="16"/>
        <v>0</v>
      </c>
      <c r="K24" s="6">
        <f>K43</f>
        <v>184206.7</v>
      </c>
      <c r="L24" s="6">
        <f t="shared" si="16"/>
        <v>25890.9</v>
      </c>
      <c r="M24" s="6">
        <f t="shared" si="16"/>
        <v>0</v>
      </c>
    </row>
    <row r="25" spans="1:20" ht="18" x14ac:dyDescent="0.3">
      <c r="A25" s="29"/>
      <c r="B25" s="44"/>
      <c r="C25" s="44"/>
      <c r="D25" s="44"/>
      <c r="E25" s="44"/>
      <c r="F25" s="44"/>
      <c r="G25" s="23" t="s">
        <v>42</v>
      </c>
      <c r="H25" s="6">
        <f t="shared" si="4"/>
        <v>5000</v>
      </c>
      <c r="I25" s="6">
        <f>I44+I327+I339+I351</f>
        <v>0</v>
      </c>
      <c r="J25" s="6">
        <f t="shared" ref="J25:M25" si="17">J44</f>
        <v>0</v>
      </c>
      <c r="K25" s="6">
        <f t="shared" si="17"/>
        <v>0</v>
      </c>
      <c r="L25" s="6">
        <f>L44</f>
        <v>5000</v>
      </c>
      <c r="M25" s="6">
        <f t="shared" si="17"/>
        <v>0</v>
      </c>
    </row>
    <row r="26" spans="1:20" ht="18" x14ac:dyDescent="0.3">
      <c r="A26" s="30"/>
      <c r="B26" s="45"/>
      <c r="C26" s="45"/>
      <c r="D26" s="45"/>
      <c r="E26" s="45"/>
      <c r="F26" s="45"/>
      <c r="G26" s="23" t="s">
        <v>43</v>
      </c>
      <c r="H26" s="6">
        <f t="shared" si="4"/>
        <v>0</v>
      </c>
      <c r="I26" s="6">
        <f t="shared" ref="I26:M26" si="18">I45</f>
        <v>0</v>
      </c>
      <c r="J26" s="6">
        <f t="shared" si="18"/>
        <v>0</v>
      </c>
      <c r="K26" s="6">
        <f t="shared" si="18"/>
        <v>0</v>
      </c>
      <c r="L26" s="6">
        <f t="shared" si="18"/>
        <v>0</v>
      </c>
      <c r="M26" s="6">
        <f t="shared" si="18"/>
        <v>0</v>
      </c>
    </row>
    <row r="27" spans="1:20" ht="20.25" customHeight="1" x14ac:dyDescent="0.3">
      <c r="A27" s="46" t="s">
        <v>69</v>
      </c>
      <c r="B27" s="47"/>
      <c r="C27" s="47"/>
      <c r="D27" s="47"/>
      <c r="E27" s="47"/>
      <c r="F27" s="47"/>
      <c r="G27" s="47"/>
      <c r="H27" s="47"/>
      <c r="I27" s="47"/>
      <c r="J27" s="47"/>
      <c r="K27" s="47"/>
      <c r="L27" s="47"/>
      <c r="M27" s="48"/>
    </row>
    <row r="28" spans="1:20" ht="81" customHeight="1" x14ac:dyDescent="0.3">
      <c r="A28" s="28" t="s">
        <v>44</v>
      </c>
      <c r="B28" s="43"/>
      <c r="C28" s="43"/>
      <c r="D28" s="43"/>
      <c r="E28" s="43"/>
      <c r="F28" s="43"/>
      <c r="G28" s="23" t="s">
        <v>63</v>
      </c>
      <c r="H28" s="6">
        <f>H29+H31+H33+H35+H38+H39+H41+H42+H43+H44+H45</f>
        <v>904567.1</v>
      </c>
      <c r="I28" s="6">
        <f>I29+I31+I33+I35+I38+I39+I41+I42+I43+I44+I45</f>
        <v>254413.9</v>
      </c>
      <c r="J28" s="6">
        <f t="shared" ref="J28:M28" si="19">J29+J31+J33+J35+J38+J39+J41+J42+J43+J44+J45</f>
        <v>0</v>
      </c>
      <c r="K28" s="6">
        <f>K29+K31+K33+K35+K38+K39+K41+K42+K43+K44+K45</f>
        <v>789449.10000000009</v>
      </c>
      <c r="L28" s="6">
        <f t="shared" si="19"/>
        <v>115118</v>
      </c>
      <c r="M28" s="6">
        <f t="shared" si="19"/>
        <v>0</v>
      </c>
      <c r="O28" s="7"/>
    </row>
    <row r="29" spans="1:20" ht="18" x14ac:dyDescent="0.3">
      <c r="A29" s="29"/>
      <c r="B29" s="44"/>
      <c r="C29" s="44"/>
      <c r="D29" s="44"/>
      <c r="E29" s="44"/>
      <c r="F29" s="44"/>
      <c r="G29" s="23" t="s">
        <v>73</v>
      </c>
      <c r="H29" s="6">
        <f>J29+K29+L29+M29</f>
        <v>74569.100000000006</v>
      </c>
      <c r="I29" s="6">
        <f>I149+I59+I109+I123+I47+I96+I72+I84+I136+I286</f>
        <v>4590.6000000000004</v>
      </c>
      <c r="J29" s="6">
        <f>J47+J59+J72+J84+J96+J109+J123+J136+J149+J286</f>
        <v>0</v>
      </c>
      <c r="K29" s="6">
        <f>K149+K59+K109+K123+K47+K96+K72+K84+K136+K286</f>
        <v>58046.2</v>
      </c>
      <c r="L29" s="6">
        <f>L149+10309.6+3585.3+L123+L47+L96+L72+L84+L136+L286</f>
        <v>16522.900000000001</v>
      </c>
      <c r="M29" s="6">
        <v>0</v>
      </c>
    </row>
    <row r="30" spans="1:20" ht="36" x14ac:dyDescent="0.3">
      <c r="A30" s="29"/>
      <c r="B30" s="44"/>
      <c r="C30" s="44"/>
      <c r="D30" s="44"/>
      <c r="E30" s="44"/>
      <c r="F30" s="44"/>
      <c r="G30" s="8" t="s">
        <v>74</v>
      </c>
      <c r="H30" s="9">
        <f>J30+K30+L30+M30</f>
        <v>951.69999999999993</v>
      </c>
      <c r="I30" s="6">
        <f t="shared" ref="I30:M30" si="20">I60+I110</f>
        <v>0</v>
      </c>
      <c r="J30" s="6">
        <f>J60+J110</f>
        <v>0</v>
      </c>
      <c r="K30" s="6">
        <f t="shared" si="20"/>
        <v>0</v>
      </c>
      <c r="L30" s="6">
        <f t="shared" si="20"/>
        <v>951.69999999999993</v>
      </c>
      <c r="M30" s="6">
        <f t="shared" si="20"/>
        <v>0</v>
      </c>
    </row>
    <row r="31" spans="1:20" ht="18" x14ac:dyDescent="0.3">
      <c r="A31" s="29"/>
      <c r="B31" s="44"/>
      <c r="C31" s="44"/>
      <c r="D31" s="44"/>
      <c r="E31" s="44"/>
      <c r="F31" s="44"/>
      <c r="G31" s="23" t="s">
        <v>77</v>
      </c>
      <c r="H31" s="6">
        <f>J31+K31+L31+M31</f>
        <v>94430.5</v>
      </c>
      <c r="I31" s="6">
        <f>I150+I61+I111+I124+I48+I97+I73+I85+I137+I287</f>
        <v>3876.2</v>
      </c>
      <c r="J31" s="6">
        <f>J48+J61+J73+J85+J97+J111+J124+J137+J150+J287</f>
        <v>0</v>
      </c>
      <c r="K31" s="6">
        <f>K150+K61+K111+K124+K48+K97+K73+K85+K137+K287</f>
        <v>81244.399999999994</v>
      </c>
      <c r="L31" s="6">
        <f>L150+L61+3502+L124+L48+L97+L73+L85+L137+L287</f>
        <v>13186.1</v>
      </c>
      <c r="M31" s="6">
        <v>0</v>
      </c>
      <c r="O31" s="11"/>
    </row>
    <row r="32" spans="1:20" ht="36" x14ac:dyDescent="0.3">
      <c r="A32" s="29"/>
      <c r="B32" s="44"/>
      <c r="C32" s="44"/>
      <c r="D32" s="44"/>
      <c r="E32" s="44"/>
      <c r="F32" s="44"/>
      <c r="G32" s="8" t="s">
        <v>74</v>
      </c>
      <c r="H32" s="6">
        <f>J32+K32+L32+M32</f>
        <v>3445.1</v>
      </c>
      <c r="I32" s="6">
        <f>I112</f>
        <v>0</v>
      </c>
      <c r="J32" s="6">
        <f>J112</f>
        <v>0</v>
      </c>
      <c r="K32" s="6">
        <f t="shared" ref="K32:M32" si="21">K112</f>
        <v>0</v>
      </c>
      <c r="L32" s="6">
        <f t="shared" si="21"/>
        <v>3445.1</v>
      </c>
      <c r="M32" s="6">
        <f t="shared" si="21"/>
        <v>0</v>
      </c>
      <c r="O32" s="14"/>
    </row>
    <row r="33" spans="1:15" ht="18" x14ac:dyDescent="0.3">
      <c r="A33" s="29"/>
      <c r="B33" s="44"/>
      <c r="C33" s="44"/>
      <c r="D33" s="44"/>
      <c r="E33" s="44"/>
      <c r="F33" s="44"/>
      <c r="G33" s="23" t="s">
        <v>75</v>
      </c>
      <c r="H33" s="6">
        <f t="shared" ref="H33:H45" si="22">J33+K33+L33+M33</f>
        <v>101049.29999999999</v>
      </c>
      <c r="I33" s="6">
        <f>I151+I62+I113+I125+I49+I98+I74+I86+I138+I288</f>
        <v>0</v>
      </c>
      <c r="J33" s="6">
        <f>J49+J62+J74+J86+J98+J113+J125+J138+J151+J288</f>
        <v>0</v>
      </c>
      <c r="K33" s="6">
        <f>K151+K62+K113+K125+K49+K98+K74+K86+K138+K288</f>
        <v>94196.4</v>
      </c>
      <c r="L33" s="6">
        <f>L151+L62+L113+L125+L49+1847.6++L74+L86+L138+L288</f>
        <v>6852.9</v>
      </c>
      <c r="M33" s="6">
        <v>0</v>
      </c>
    </row>
    <row r="34" spans="1:15" ht="36" x14ac:dyDescent="0.3">
      <c r="A34" s="29"/>
      <c r="B34" s="44"/>
      <c r="C34" s="44"/>
      <c r="D34" s="44"/>
      <c r="E34" s="44"/>
      <c r="F34" s="44"/>
      <c r="G34" s="8" t="s">
        <v>74</v>
      </c>
      <c r="H34" s="6">
        <f t="shared" si="22"/>
        <v>38935.5</v>
      </c>
      <c r="I34" s="6">
        <f>I99+I152</f>
        <v>0</v>
      </c>
      <c r="J34" s="6">
        <f>J99+J152</f>
        <v>0</v>
      </c>
      <c r="K34" s="6">
        <f t="shared" ref="K34:M34" si="23">K99+K152</f>
        <v>37040.300000000003</v>
      </c>
      <c r="L34" s="6">
        <f t="shared" si="23"/>
        <v>1895.1999999999998</v>
      </c>
      <c r="M34" s="6">
        <f t="shared" si="23"/>
        <v>0</v>
      </c>
    </row>
    <row r="35" spans="1:15" ht="18" x14ac:dyDescent="0.3">
      <c r="A35" s="29"/>
      <c r="B35" s="44"/>
      <c r="C35" s="44"/>
      <c r="D35" s="44"/>
      <c r="E35" s="44"/>
      <c r="F35" s="44"/>
      <c r="G35" s="23" t="s">
        <v>80</v>
      </c>
      <c r="H35" s="6">
        <f t="shared" si="22"/>
        <v>48438.3</v>
      </c>
      <c r="I35" s="6">
        <f>I153+I63+I114+I126+I50+I100+I75+I87+I139+I289</f>
        <v>2822.6</v>
      </c>
      <c r="J35" s="6">
        <f>J50+J63+J75+J87+J100+J114+J126+J139+J153+J289</f>
        <v>0</v>
      </c>
      <c r="K35" s="6">
        <f>K153+K63+K114+K126+K50+K100+K75+K87+K139+K289</f>
        <v>37040.300000000003</v>
      </c>
      <c r="L35" s="6">
        <f>L153+L63+L114+3876.2+L50+L100+L75+L87+L139+L289</f>
        <v>11398</v>
      </c>
      <c r="M35" s="6">
        <v>0</v>
      </c>
    </row>
    <row r="36" spans="1:15" ht="36" x14ac:dyDescent="0.3">
      <c r="A36" s="29"/>
      <c r="B36" s="44"/>
      <c r="C36" s="44"/>
      <c r="D36" s="44"/>
      <c r="E36" s="44"/>
      <c r="F36" s="44"/>
      <c r="G36" s="8" t="s">
        <v>74</v>
      </c>
      <c r="H36" s="6">
        <f t="shared" si="22"/>
        <v>1509.7</v>
      </c>
      <c r="I36" s="6">
        <f>I127+I154</f>
        <v>0</v>
      </c>
      <c r="J36" s="6">
        <f>J127+J154</f>
        <v>0</v>
      </c>
      <c r="K36" s="6">
        <f>K127+K154</f>
        <v>0</v>
      </c>
      <c r="L36" s="6">
        <f>L154</f>
        <v>1509.7</v>
      </c>
      <c r="M36" s="6">
        <f>M127+M154</f>
        <v>0</v>
      </c>
    </row>
    <row r="37" spans="1:15" ht="36" x14ac:dyDescent="0.3">
      <c r="A37" s="29"/>
      <c r="B37" s="44"/>
      <c r="C37" s="44"/>
      <c r="D37" s="44"/>
      <c r="E37" s="44"/>
      <c r="F37" s="44"/>
      <c r="G37" s="8" t="s">
        <v>79</v>
      </c>
      <c r="H37" s="6">
        <f t="shared" si="22"/>
        <v>3876.2</v>
      </c>
      <c r="I37" s="6">
        <f>I127</f>
        <v>0</v>
      </c>
      <c r="J37" s="6">
        <f>J127</f>
        <v>0</v>
      </c>
      <c r="K37" s="6">
        <f t="shared" ref="K37:M37" si="24">K127</f>
        <v>0</v>
      </c>
      <c r="L37" s="6">
        <f t="shared" si="24"/>
        <v>3876.2</v>
      </c>
      <c r="M37" s="6">
        <f t="shared" si="24"/>
        <v>0</v>
      </c>
    </row>
    <row r="38" spans="1:15" ht="18" x14ac:dyDescent="0.3">
      <c r="A38" s="29"/>
      <c r="B38" s="44"/>
      <c r="C38" s="44"/>
      <c r="D38" s="44"/>
      <c r="E38" s="44"/>
      <c r="F38" s="44"/>
      <c r="G38" s="23" t="s">
        <v>4</v>
      </c>
      <c r="H38" s="6">
        <f t="shared" si="22"/>
        <v>32432.400000000001</v>
      </c>
      <c r="I38" s="6">
        <f>I155+I64+I115+I128+I51+I101+I76+I88+I140+I290</f>
        <v>4773.5999999999995</v>
      </c>
      <c r="J38" s="6">
        <f>J51+J64+J76+J88+J101+J115+J128+J140+J155+J290</f>
        <v>0</v>
      </c>
      <c r="K38" s="6">
        <f>K155+K64+K115+K128+K51+K101+K76+K88+K140+K290</f>
        <v>26275.9</v>
      </c>
      <c r="L38" s="6">
        <f>L155+L64+L115+L128+L51+L101+L76+L88+L140+L290</f>
        <v>6156.4999999999991</v>
      </c>
      <c r="M38" s="6">
        <v>0</v>
      </c>
    </row>
    <row r="39" spans="1:15" ht="18" x14ac:dyDescent="0.3">
      <c r="A39" s="29"/>
      <c r="B39" s="44"/>
      <c r="C39" s="44"/>
      <c r="D39" s="44"/>
      <c r="E39" s="44"/>
      <c r="F39" s="44"/>
      <c r="G39" s="23" t="s">
        <v>81</v>
      </c>
      <c r="H39" s="6">
        <f t="shared" si="22"/>
        <v>9470.2000000000007</v>
      </c>
      <c r="I39" s="6">
        <f>I156+I65+I116+I129+I52+I102+I77+I89+I141+I291</f>
        <v>5260.3</v>
      </c>
      <c r="J39" s="6">
        <f>J52+J65+J77+J89+J102+J116+J129+J141+J156+J291</f>
        <v>0</v>
      </c>
      <c r="K39" s="6">
        <f>K156+K65+K116+K129+K52+K102+K77+K89+K141+K291</f>
        <v>0</v>
      </c>
      <c r="L39" s="6">
        <f>L156+L65+L116+L129+L52+L102+L77+L89+L141+L291</f>
        <v>9470.2000000000007</v>
      </c>
      <c r="M39" s="6">
        <v>0</v>
      </c>
    </row>
    <row r="40" spans="1:15" ht="36" x14ac:dyDescent="0.3">
      <c r="A40" s="29"/>
      <c r="B40" s="44"/>
      <c r="C40" s="44"/>
      <c r="D40" s="44"/>
      <c r="E40" s="44"/>
      <c r="F40" s="44"/>
      <c r="G40" s="8" t="s">
        <v>79</v>
      </c>
      <c r="H40" s="6">
        <f t="shared" si="22"/>
        <v>4209.8999999999996</v>
      </c>
      <c r="I40" s="6">
        <f>I142</f>
        <v>0</v>
      </c>
      <c r="J40" s="6">
        <f>J142</f>
        <v>0</v>
      </c>
      <c r="K40" s="6">
        <f t="shared" ref="K40:M40" si="25">K142</f>
        <v>0</v>
      </c>
      <c r="L40" s="6">
        <f t="shared" si="25"/>
        <v>4209.8999999999996</v>
      </c>
      <c r="M40" s="6">
        <f t="shared" si="25"/>
        <v>0</v>
      </c>
    </row>
    <row r="41" spans="1:15" ht="18" x14ac:dyDescent="0.3">
      <c r="A41" s="29"/>
      <c r="B41" s="44"/>
      <c r="C41" s="44"/>
      <c r="D41" s="44"/>
      <c r="E41" s="44"/>
      <c r="F41" s="44"/>
      <c r="G41" s="23" t="s">
        <v>33</v>
      </c>
      <c r="H41" s="6">
        <f>J41+K41+L41+M41</f>
        <v>192029.5</v>
      </c>
      <c r="I41" s="6">
        <f>I157+I66+I117+I130+I53+I103+I78+I90+I143+I292</f>
        <v>27282.5</v>
      </c>
      <c r="J41" s="6">
        <f>J53+J66+J78+J90+J103+J117+J130+J143+J157+J292</f>
        <v>0</v>
      </c>
      <c r="K41" s="6">
        <f>K157+K66+K117+K130+K53+K103+K78+K90+K143+K292</f>
        <v>189913.1</v>
      </c>
      <c r="L41" s="6">
        <f>L157+L66+L117+L130+L53+L103+L78+L90+L143+L292+L305</f>
        <v>2116.4</v>
      </c>
      <c r="M41" s="6">
        <v>0</v>
      </c>
    </row>
    <row r="42" spans="1:15" ht="18" x14ac:dyDescent="0.3">
      <c r="A42" s="29"/>
      <c r="B42" s="44"/>
      <c r="C42" s="44"/>
      <c r="D42" s="44"/>
      <c r="E42" s="44"/>
      <c r="F42" s="44"/>
      <c r="G42" s="23" t="s">
        <v>40</v>
      </c>
      <c r="H42" s="6">
        <f>J42+K42+L42+M42</f>
        <v>137050.20000000001</v>
      </c>
      <c r="I42" s="6">
        <f>I158+I67+I118+I131+I54+I104+I79+I91+I144+I293+I325+I337+I349</f>
        <v>63950.2</v>
      </c>
      <c r="J42" s="6">
        <f>J54+J67+J79+J91+J104+J118+J131+J144+J158+J293</f>
        <v>0</v>
      </c>
      <c r="K42" s="6">
        <f t="shared" ref="K42:L44" si="26">K158+K67+K118+K131+K54+K104+K79+K91+K144+K293+K325+K337+K349</f>
        <v>118526.10000000002</v>
      </c>
      <c r="L42" s="6">
        <f>L158+L67+L118+L131+L54+L104+L79+L91+L144+L293+L325+L337+L349+L361</f>
        <v>18524.099999999999</v>
      </c>
      <c r="M42" s="6">
        <v>0</v>
      </c>
    </row>
    <row r="43" spans="1:15" ht="18" x14ac:dyDescent="0.3">
      <c r="A43" s="29"/>
      <c r="B43" s="44"/>
      <c r="C43" s="44"/>
      <c r="D43" s="44"/>
      <c r="E43" s="44"/>
      <c r="F43" s="44"/>
      <c r="G43" s="23" t="s">
        <v>41</v>
      </c>
      <c r="H43" s="6">
        <f t="shared" si="22"/>
        <v>210097.6</v>
      </c>
      <c r="I43" s="6">
        <f>I159+I68+I119+I132+I55+I105+I80+I92+I145+I294+I326+I338+I350</f>
        <v>141857.9</v>
      </c>
      <c r="J43" s="6">
        <f>J55+J68+J80+J92+J105+J119+J132+J145+J159+J294</f>
        <v>0</v>
      </c>
      <c r="K43" s="6">
        <f t="shared" si="26"/>
        <v>184206.7</v>
      </c>
      <c r="L43" s="6">
        <f t="shared" si="26"/>
        <v>25890.9</v>
      </c>
      <c r="M43" s="6">
        <v>0</v>
      </c>
    </row>
    <row r="44" spans="1:15" ht="18" x14ac:dyDescent="0.3">
      <c r="A44" s="29"/>
      <c r="B44" s="44"/>
      <c r="C44" s="44"/>
      <c r="D44" s="44"/>
      <c r="E44" s="44"/>
      <c r="F44" s="44"/>
      <c r="G44" s="23" t="s">
        <v>42</v>
      </c>
      <c r="H44" s="6">
        <f>J44+K44+L44+M44</f>
        <v>5000</v>
      </c>
      <c r="I44" s="6">
        <f>I160+I69+I120+I133+I56+I106+I81+I93+I146+I295</f>
        <v>0</v>
      </c>
      <c r="J44" s="6">
        <f>J56+J69+J81+J93+J106+J120+J133+J146+J160+J295</f>
        <v>0</v>
      </c>
      <c r="K44" s="6">
        <f t="shared" si="26"/>
        <v>0</v>
      </c>
      <c r="L44" s="6">
        <f t="shared" si="26"/>
        <v>5000</v>
      </c>
      <c r="M44" s="6">
        <v>0</v>
      </c>
    </row>
    <row r="45" spans="1:15" ht="18" x14ac:dyDescent="0.3">
      <c r="A45" s="30"/>
      <c r="B45" s="45"/>
      <c r="C45" s="45"/>
      <c r="D45" s="45"/>
      <c r="E45" s="45"/>
      <c r="F45" s="45"/>
      <c r="G45" s="23" t="s">
        <v>43</v>
      </c>
      <c r="H45" s="6">
        <f t="shared" si="22"/>
        <v>0</v>
      </c>
      <c r="I45" s="6">
        <f>I161+I70+I121+I134+I57+I107+I82+I94+I147+I296</f>
        <v>0</v>
      </c>
      <c r="J45" s="6">
        <f>J57+J70+J82+J94+J107+J121+J134+J147+J161+J296</f>
        <v>0</v>
      </c>
      <c r="K45" s="6">
        <f>K161+K70+K121+K134+K57+K107+K82+K94+K147+K296</f>
        <v>0</v>
      </c>
      <c r="L45" s="6">
        <f>L161+L70+L121+L134+L57+L107+L82+L94+L147+L296</f>
        <v>0</v>
      </c>
      <c r="M45" s="6">
        <v>0</v>
      </c>
    </row>
    <row r="46" spans="1:15" ht="78.75" customHeight="1" x14ac:dyDescent="0.3">
      <c r="A46" s="28" t="s">
        <v>45</v>
      </c>
      <c r="B46" s="28" t="s">
        <v>14</v>
      </c>
      <c r="C46" s="28" t="s">
        <v>15</v>
      </c>
      <c r="D46" s="28">
        <v>189310</v>
      </c>
      <c r="E46" s="28" t="s">
        <v>16</v>
      </c>
      <c r="F46" s="28" t="s">
        <v>17</v>
      </c>
      <c r="G46" s="15" t="s">
        <v>71</v>
      </c>
      <c r="H46" s="1">
        <f>H47+H48+H49+H50+H51+H52</f>
        <v>4689.8</v>
      </c>
      <c r="I46" s="1">
        <v>0</v>
      </c>
      <c r="J46" s="1">
        <v>0</v>
      </c>
      <c r="K46" s="1">
        <v>4416.1000000000004</v>
      </c>
      <c r="L46" s="1">
        <v>273.7</v>
      </c>
      <c r="M46" s="1">
        <v>0</v>
      </c>
      <c r="O46" s="7">
        <f>H46+H58+H71+H83+H95+H108+H122+H135+H148+H162+H175+H188+H285</f>
        <v>1154560.7999999998</v>
      </c>
    </row>
    <row r="47" spans="1:15" ht="18" x14ac:dyDescent="0.3">
      <c r="A47" s="29"/>
      <c r="B47" s="29"/>
      <c r="C47" s="29"/>
      <c r="D47" s="29"/>
      <c r="E47" s="29"/>
      <c r="F47" s="29"/>
      <c r="G47" s="23" t="s">
        <v>0</v>
      </c>
      <c r="H47" s="1">
        <f>I47+J47+K47+L47</f>
        <v>4689.8</v>
      </c>
      <c r="I47" s="1">
        <v>0</v>
      </c>
      <c r="J47" s="1">
        <v>0</v>
      </c>
      <c r="K47" s="1">
        <v>4416.1000000000004</v>
      </c>
      <c r="L47" s="1">
        <v>273.7</v>
      </c>
      <c r="M47" s="1">
        <v>0</v>
      </c>
      <c r="O47" s="7"/>
    </row>
    <row r="48" spans="1:15" ht="18" x14ac:dyDescent="0.3">
      <c r="A48" s="29"/>
      <c r="B48" s="29"/>
      <c r="C48" s="29"/>
      <c r="D48" s="29"/>
      <c r="E48" s="29"/>
      <c r="F48" s="29"/>
      <c r="G48" s="23" t="s">
        <v>1</v>
      </c>
      <c r="H48" s="1">
        <v>0</v>
      </c>
      <c r="I48" s="1">
        <v>0</v>
      </c>
      <c r="J48" s="1">
        <v>0</v>
      </c>
      <c r="K48" s="1">
        <v>0</v>
      </c>
      <c r="L48" s="1">
        <v>0</v>
      </c>
      <c r="M48" s="1">
        <v>0</v>
      </c>
    </row>
    <row r="49" spans="1:13" ht="18" x14ac:dyDescent="0.3">
      <c r="A49" s="29"/>
      <c r="B49" s="29"/>
      <c r="C49" s="29"/>
      <c r="D49" s="29"/>
      <c r="E49" s="29"/>
      <c r="F49" s="29"/>
      <c r="G49" s="23" t="s">
        <v>2</v>
      </c>
      <c r="H49" s="1">
        <v>0</v>
      </c>
      <c r="I49" s="1">
        <v>0</v>
      </c>
      <c r="J49" s="1">
        <v>0</v>
      </c>
      <c r="K49" s="1">
        <v>0</v>
      </c>
      <c r="L49" s="1">
        <v>0</v>
      </c>
      <c r="M49" s="1">
        <v>0</v>
      </c>
    </row>
    <row r="50" spans="1:13" ht="18" x14ac:dyDescent="0.3">
      <c r="A50" s="29"/>
      <c r="B50" s="29"/>
      <c r="C50" s="29"/>
      <c r="D50" s="29"/>
      <c r="E50" s="29"/>
      <c r="F50" s="29"/>
      <c r="G50" s="23" t="s">
        <v>3</v>
      </c>
      <c r="H50" s="1">
        <v>0</v>
      </c>
      <c r="I50" s="1">
        <v>0</v>
      </c>
      <c r="J50" s="1">
        <v>0</v>
      </c>
      <c r="K50" s="1">
        <v>0</v>
      </c>
      <c r="L50" s="1">
        <v>0</v>
      </c>
      <c r="M50" s="1">
        <v>0</v>
      </c>
    </row>
    <row r="51" spans="1:13" ht="18" x14ac:dyDescent="0.3">
      <c r="A51" s="29"/>
      <c r="B51" s="29"/>
      <c r="C51" s="29"/>
      <c r="D51" s="29"/>
      <c r="E51" s="29"/>
      <c r="F51" s="29"/>
      <c r="G51" s="23" t="s">
        <v>4</v>
      </c>
      <c r="H51" s="1">
        <v>0</v>
      </c>
      <c r="I51" s="1">
        <v>0</v>
      </c>
      <c r="J51" s="1">
        <v>0</v>
      </c>
      <c r="K51" s="1">
        <v>0</v>
      </c>
      <c r="L51" s="1">
        <v>0</v>
      </c>
      <c r="M51" s="1">
        <v>0</v>
      </c>
    </row>
    <row r="52" spans="1:13" ht="18" x14ac:dyDescent="0.3">
      <c r="A52" s="29"/>
      <c r="B52" s="29"/>
      <c r="C52" s="29"/>
      <c r="D52" s="29"/>
      <c r="E52" s="29"/>
      <c r="F52" s="29"/>
      <c r="G52" s="23" t="s">
        <v>5</v>
      </c>
      <c r="H52" s="1">
        <v>0</v>
      </c>
      <c r="I52" s="1">
        <v>0</v>
      </c>
      <c r="J52" s="1">
        <v>0</v>
      </c>
      <c r="K52" s="1">
        <v>0</v>
      </c>
      <c r="L52" s="1">
        <v>0</v>
      </c>
      <c r="M52" s="1">
        <v>0</v>
      </c>
    </row>
    <row r="53" spans="1:13" ht="18" x14ac:dyDescent="0.3">
      <c r="A53" s="29"/>
      <c r="B53" s="29"/>
      <c r="C53" s="29"/>
      <c r="D53" s="29"/>
      <c r="E53" s="29"/>
      <c r="F53" s="29"/>
      <c r="G53" s="23" t="s">
        <v>33</v>
      </c>
      <c r="H53" s="1">
        <v>0</v>
      </c>
      <c r="I53" s="1">
        <v>0</v>
      </c>
      <c r="J53" s="1">
        <v>0</v>
      </c>
      <c r="K53" s="1">
        <v>0</v>
      </c>
      <c r="L53" s="1">
        <v>0</v>
      </c>
      <c r="M53" s="1">
        <v>0</v>
      </c>
    </row>
    <row r="54" spans="1:13" ht="18" x14ac:dyDescent="0.3">
      <c r="A54" s="29"/>
      <c r="B54" s="29"/>
      <c r="C54" s="29"/>
      <c r="D54" s="29"/>
      <c r="E54" s="29"/>
      <c r="F54" s="29"/>
      <c r="G54" s="23" t="s">
        <v>40</v>
      </c>
      <c r="H54" s="1">
        <v>0</v>
      </c>
      <c r="I54" s="1">
        <v>0</v>
      </c>
      <c r="J54" s="1">
        <v>0</v>
      </c>
      <c r="K54" s="1">
        <v>0</v>
      </c>
      <c r="L54" s="1">
        <v>0</v>
      </c>
      <c r="M54" s="1">
        <v>0</v>
      </c>
    </row>
    <row r="55" spans="1:13" ht="18" x14ac:dyDescent="0.3">
      <c r="A55" s="29"/>
      <c r="B55" s="29"/>
      <c r="C55" s="29"/>
      <c r="D55" s="29"/>
      <c r="E55" s="29"/>
      <c r="F55" s="29"/>
      <c r="G55" s="23" t="s">
        <v>41</v>
      </c>
      <c r="H55" s="1">
        <v>0</v>
      </c>
      <c r="I55" s="1">
        <v>0</v>
      </c>
      <c r="J55" s="1">
        <v>0</v>
      </c>
      <c r="K55" s="1">
        <v>0</v>
      </c>
      <c r="L55" s="1">
        <v>0</v>
      </c>
      <c r="M55" s="1">
        <v>0</v>
      </c>
    </row>
    <row r="56" spans="1:13" ht="18" x14ac:dyDescent="0.3">
      <c r="A56" s="29"/>
      <c r="B56" s="29"/>
      <c r="C56" s="29"/>
      <c r="D56" s="29"/>
      <c r="E56" s="29"/>
      <c r="F56" s="29"/>
      <c r="G56" s="23" t="s">
        <v>42</v>
      </c>
      <c r="H56" s="1">
        <v>0</v>
      </c>
      <c r="I56" s="1">
        <v>0</v>
      </c>
      <c r="J56" s="1">
        <v>0</v>
      </c>
      <c r="K56" s="1">
        <v>0</v>
      </c>
      <c r="L56" s="1">
        <v>0</v>
      </c>
      <c r="M56" s="1">
        <v>0</v>
      </c>
    </row>
    <row r="57" spans="1:13" ht="18" x14ac:dyDescent="0.3">
      <c r="A57" s="30"/>
      <c r="B57" s="30"/>
      <c r="C57" s="30"/>
      <c r="D57" s="30"/>
      <c r="E57" s="30"/>
      <c r="F57" s="30"/>
      <c r="G57" s="23" t="s">
        <v>43</v>
      </c>
      <c r="H57" s="1">
        <v>0</v>
      </c>
      <c r="I57" s="1">
        <v>0</v>
      </c>
      <c r="J57" s="1">
        <v>0</v>
      </c>
      <c r="K57" s="1">
        <v>0</v>
      </c>
      <c r="L57" s="1">
        <v>0</v>
      </c>
      <c r="M57" s="1">
        <v>0</v>
      </c>
    </row>
    <row r="58" spans="1:13" ht="97.5" customHeight="1" x14ac:dyDescent="0.3">
      <c r="A58" s="28" t="s">
        <v>46</v>
      </c>
      <c r="B58" s="28" t="s">
        <v>14</v>
      </c>
      <c r="C58" s="28" t="s">
        <v>29</v>
      </c>
      <c r="D58" s="28">
        <f>115638+59261</f>
        <v>174899</v>
      </c>
      <c r="E58" s="28" t="s">
        <v>16</v>
      </c>
      <c r="F58" s="28" t="s">
        <v>19</v>
      </c>
      <c r="G58" s="15" t="s">
        <v>71</v>
      </c>
      <c r="H58" s="1">
        <f>H59+H61+H62+H63+H64+H65</f>
        <v>103143.9</v>
      </c>
      <c r="I58" s="1">
        <v>0</v>
      </c>
      <c r="J58" s="1">
        <v>0</v>
      </c>
      <c r="K58" s="1">
        <f>K59+K61+K62+K63+K64+K65</f>
        <v>90334.3</v>
      </c>
      <c r="L58" s="1">
        <f>10309.6+2500+L62+L63+L64+L65</f>
        <v>12809.6</v>
      </c>
      <c r="M58" s="1">
        <v>0</v>
      </c>
    </row>
    <row r="59" spans="1:13" ht="18" x14ac:dyDescent="0.3">
      <c r="A59" s="29"/>
      <c r="B59" s="29"/>
      <c r="C59" s="29"/>
      <c r="D59" s="29"/>
      <c r="E59" s="29"/>
      <c r="F59" s="29"/>
      <c r="G59" s="15" t="s">
        <v>73</v>
      </c>
      <c r="H59" s="1">
        <f>J59+K59+10309.6</f>
        <v>47143.9</v>
      </c>
      <c r="I59" s="1">
        <v>0</v>
      </c>
      <c r="J59" s="1">
        <v>0</v>
      </c>
      <c r="K59" s="1">
        <v>36834.300000000003</v>
      </c>
      <c r="L59" s="1">
        <v>10309.6</v>
      </c>
      <c r="M59" s="1">
        <v>0</v>
      </c>
    </row>
    <row r="60" spans="1:13" s="10" customFormat="1" ht="36" x14ac:dyDescent="0.35">
      <c r="A60" s="29"/>
      <c r="B60" s="29"/>
      <c r="C60" s="29"/>
      <c r="D60" s="29"/>
      <c r="E60" s="29"/>
      <c r="F60" s="29"/>
      <c r="G60" s="8" t="s">
        <v>74</v>
      </c>
      <c r="H60" s="16">
        <f t="shared" ref="H60:H70" si="27">J60+K60+L60</f>
        <v>866.4</v>
      </c>
      <c r="I60" s="16">
        <v>0</v>
      </c>
      <c r="J60" s="16">
        <v>0</v>
      </c>
      <c r="K60" s="16">
        <v>0</v>
      </c>
      <c r="L60" s="16">
        <v>866.4</v>
      </c>
      <c r="M60" s="16">
        <v>0</v>
      </c>
    </row>
    <row r="61" spans="1:13" ht="18" x14ac:dyDescent="0.3">
      <c r="A61" s="29"/>
      <c r="B61" s="29"/>
      <c r="C61" s="29"/>
      <c r="D61" s="29"/>
      <c r="E61" s="29"/>
      <c r="F61" s="29"/>
      <c r="G61" s="23" t="s">
        <v>1</v>
      </c>
      <c r="H61" s="1">
        <f t="shared" si="27"/>
        <v>56000</v>
      </c>
      <c r="I61" s="1">
        <v>0</v>
      </c>
      <c r="J61" s="1">
        <v>0</v>
      </c>
      <c r="K61" s="1">
        <v>53500</v>
      </c>
      <c r="L61" s="1">
        <v>2500</v>
      </c>
      <c r="M61" s="1">
        <v>0</v>
      </c>
    </row>
    <row r="62" spans="1:13" ht="18" x14ac:dyDescent="0.3">
      <c r="A62" s="29"/>
      <c r="B62" s="29"/>
      <c r="C62" s="29"/>
      <c r="D62" s="29"/>
      <c r="E62" s="29"/>
      <c r="F62" s="29"/>
      <c r="G62" s="23" t="s">
        <v>2</v>
      </c>
      <c r="H62" s="1">
        <f t="shared" si="27"/>
        <v>0</v>
      </c>
      <c r="I62" s="1">
        <v>0</v>
      </c>
      <c r="J62" s="1">
        <v>0</v>
      </c>
      <c r="K62" s="1">
        <v>0</v>
      </c>
      <c r="L62" s="1">
        <v>0</v>
      </c>
      <c r="M62" s="1">
        <v>0</v>
      </c>
    </row>
    <row r="63" spans="1:13" ht="18" x14ac:dyDescent="0.3">
      <c r="A63" s="29"/>
      <c r="B63" s="29"/>
      <c r="C63" s="29"/>
      <c r="D63" s="29"/>
      <c r="E63" s="29"/>
      <c r="F63" s="29"/>
      <c r="G63" s="23" t="s">
        <v>3</v>
      </c>
      <c r="H63" s="1">
        <f t="shared" si="27"/>
        <v>0</v>
      </c>
      <c r="I63" s="1">
        <v>0</v>
      </c>
      <c r="J63" s="1">
        <v>0</v>
      </c>
      <c r="K63" s="1">
        <v>0</v>
      </c>
      <c r="L63" s="1">
        <v>0</v>
      </c>
      <c r="M63" s="1">
        <v>0</v>
      </c>
    </row>
    <row r="64" spans="1:13" ht="18" x14ac:dyDescent="0.3">
      <c r="A64" s="29"/>
      <c r="B64" s="29"/>
      <c r="C64" s="29"/>
      <c r="D64" s="29"/>
      <c r="E64" s="29"/>
      <c r="F64" s="29"/>
      <c r="G64" s="23" t="s">
        <v>4</v>
      </c>
      <c r="H64" s="1">
        <f t="shared" si="27"/>
        <v>0</v>
      </c>
      <c r="I64" s="1">
        <v>0</v>
      </c>
      <c r="J64" s="1">
        <v>0</v>
      </c>
      <c r="K64" s="1">
        <v>0</v>
      </c>
      <c r="L64" s="1">
        <v>0</v>
      </c>
      <c r="M64" s="1">
        <v>0</v>
      </c>
    </row>
    <row r="65" spans="1:13" ht="18" x14ac:dyDescent="0.3">
      <c r="A65" s="29"/>
      <c r="B65" s="29"/>
      <c r="C65" s="29"/>
      <c r="D65" s="29"/>
      <c r="E65" s="29"/>
      <c r="F65" s="29"/>
      <c r="G65" s="23" t="s">
        <v>5</v>
      </c>
      <c r="H65" s="1">
        <f t="shared" si="27"/>
        <v>0</v>
      </c>
      <c r="I65" s="1">
        <v>0</v>
      </c>
      <c r="J65" s="1">
        <v>0</v>
      </c>
      <c r="K65" s="1">
        <v>0</v>
      </c>
      <c r="L65" s="1">
        <v>0</v>
      </c>
      <c r="M65" s="1">
        <v>0</v>
      </c>
    </row>
    <row r="66" spans="1:13" ht="18" x14ac:dyDescent="0.3">
      <c r="A66" s="29"/>
      <c r="B66" s="29"/>
      <c r="C66" s="29"/>
      <c r="D66" s="29"/>
      <c r="E66" s="29"/>
      <c r="F66" s="29"/>
      <c r="G66" s="23" t="s">
        <v>33</v>
      </c>
      <c r="H66" s="1">
        <f t="shared" si="27"/>
        <v>0</v>
      </c>
      <c r="I66" s="1">
        <v>0</v>
      </c>
      <c r="J66" s="1">
        <v>0</v>
      </c>
      <c r="K66" s="1">
        <v>0</v>
      </c>
      <c r="L66" s="1">
        <v>0</v>
      </c>
      <c r="M66" s="1">
        <v>0</v>
      </c>
    </row>
    <row r="67" spans="1:13" ht="18" x14ac:dyDescent="0.3">
      <c r="A67" s="29"/>
      <c r="B67" s="29"/>
      <c r="C67" s="29"/>
      <c r="D67" s="29"/>
      <c r="E67" s="29"/>
      <c r="F67" s="29"/>
      <c r="G67" s="23" t="s">
        <v>40</v>
      </c>
      <c r="H67" s="1">
        <f t="shared" si="27"/>
        <v>0</v>
      </c>
      <c r="I67" s="1">
        <v>0</v>
      </c>
      <c r="J67" s="1">
        <v>0</v>
      </c>
      <c r="K67" s="1">
        <v>0</v>
      </c>
      <c r="L67" s="1">
        <v>0</v>
      </c>
      <c r="M67" s="1">
        <v>0</v>
      </c>
    </row>
    <row r="68" spans="1:13" ht="18" x14ac:dyDescent="0.3">
      <c r="A68" s="29"/>
      <c r="B68" s="29"/>
      <c r="C68" s="29"/>
      <c r="D68" s="29"/>
      <c r="E68" s="29"/>
      <c r="F68" s="29"/>
      <c r="G68" s="23" t="s">
        <v>41</v>
      </c>
      <c r="H68" s="1">
        <f t="shared" si="27"/>
        <v>0</v>
      </c>
      <c r="I68" s="1">
        <v>0</v>
      </c>
      <c r="J68" s="1">
        <v>0</v>
      </c>
      <c r="K68" s="1">
        <v>0</v>
      </c>
      <c r="L68" s="1">
        <v>0</v>
      </c>
      <c r="M68" s="1">
        <v>0</v>
      </c>
    </row>
    <row r="69" spans="1:13" ht="18" x14ac:dyDescent="0.3">
      <c r="A69" s="29"/>
      <c r="B69" s="29"/>
      <c r="C69" s="29"/>
      <c r="D69" s="29"/>
      <c r="E69" s="29"/>
      <c r="F69" s="29"/>
      <c r="G69" s="23" t="s">
        <v>42</v>
      </c>
      <c r="H69" s="1">
        <f t="shared" si="27"/>
        <v>0</v>
      </c>
      <c r="I69" s="1">
        <v>0</v>
      </c>
      <c r="J69" s="1">
        <v>0</v>
      </c>
      <c r="K69" s="1">
        <v>0</v>
      </c>
      <c r="L69" s="1">
        <v>0</v>
      </c>
      <c r="M69" s="1">
        <v>0</v>
      </c>
    </row>
    <row r="70" spans="1:13" ht="18" x14ac:dyDescent="0.3">
      <c r="A70" s="30"/>
      <c r="B70" s="30"/>
      <c r="C70" s="30"/>
      <c r="D70" s="30"/>
      <c r="E70" s="30"/>
      <c r="F70" s="30"/>
      <c r="G70" s="23" t="s">
        <v>43</v>
      </c>
      <c r="H70" s="1">
        <f t="shared" si="27"/>
        <v>0</v>
      </c>
      <c r="I70" s="1">
        <v>0</v>
      </c>
      <c r="J70" s="1">
        <v>0</v>
      </c>
      <c r="K70" s="1">
        <v>0</v>
      </c>
      <c r="L70" s="1">
        <v>0</v>
      </c>
      <c r="M70" s="1">
        <v>0</v>
      </c>
    </row>
    <row r="71" spans="1:13" ht="79.5" customHeight="1" x14ac:dyDescent="0.3">
      <c r="A71" s="28" t="s">
        <v>47</v>
      </c>
      <c r="B71" s="28" t="s">
        <v>14</v>
      </c>
      <c r="C71" s="28" t="s">
        <v>22</v>
      </c>
      <c r="D71" s="28" t="s">
        <v>37</v>
      </c>
      <c r="E71" s="28" t="s">
        <v>16</v>
      </c>
      <c r="F71" s="28" t="s">
        <v>23</v>
      </c>
      <c r="G71" s="15" t="s">
        <v>71</v>
      </c>
      <c r="H71" s="1">
        <f>H72+H73+H74+H75+H76+H77</f>
        <v>10148.699999999999</v>
      </c>
      <c r="I71" s="1">
        <v>0</v>
      </c>
      <c r="J71" s="1">
        <v>0</v>
      </c>
      <c r="K71" s="1">
        <v>9442.7999999999993</v>
      </c>
      <c r="L71" s="1">
        <v>705.9</v>
      </c>
      <c r="M71" s="1">
        <v>0</v>
      </c>
    </row>
    <row r="72" spans="1:13" ht="18" x14ac:dyDescent="0.3">
      <c r="A72" s="29"/>
      <c r="B72" s="29"/>
      <c r="C72" s="29"/>
      <c r="D72" s="29"/>
      <c r="E72" s="29"/>
      <c r="F72" s="29"/>
      <c r="G72" s="15" t="s">
        <v>0</v>
      </c>
      <c r="H72" s="1">
        <f t="shared" ref="H72:H77" si="28">J72+K72+L72</f>
        <v>10148.699999999999</v>
      </c>
      <c r="I72" s="1">
        <v>0</v>
      </c>
      <c r="J72" s="1">
        <v>0</v>
      </c>
      <c r="K72" s="1">
        <v>9442.7999999999993</v>
      </c>
      <c r="L72" s="1">
        <v>705.9</v>
      </c>
      <c r="M72" s="1">
        <v>0</v>
      </c>
    </row>
    <row r="73" spans="1:13" ht="18" x14ac:dyDescent="0.3">
      <c r="A73" s="29"/>
      <c r="B73" s="29"/>
      <c r="C73" s="29"/>
      <c r="D73" s="29"/>
      <c r="E73" s="29"/>
      <c r="F73" s="29"/>
      <c r="G73" s="23" t="s">
        <v>1</v>
      </c>
      <c r="H73" s="1">
        <f t="shared" si="28"/>
        <v>0</v>
      </c>
      <c r="I73" s="1">
        <v>0</v>
      </c>
      <c r="J73" s="1">
        <v>0</v>
      </c>
      <c r="K73" s="1">
        <v>0</v>
      </c>
      <c r="L73" s="1">
        <v>0</v>
      </c>
      <c r="M73" s="1">
        <v>0</v>
      </c>
    </row>
    <row r="74" spans="1:13" ht="18" x14ac:dyDescent="0.3">
      <c r="A74" s="29"/>
      <c r="B74" s="29"/>
      <c r="C74" s="29"/>
      <c r="D74" s="29"/>
      <c r="E74" s="29"/>
      <c r="F74" s="29"/>
      <c r="G74" s="23" t="s">
        <v>2</v>
      </c>
      <c r="H74" s="1">
        <f t="shared" si="28"/>
        <v>0</v>
      </c>
      <c r="I74" s="1">
        <v>0</v>
      </c>
      <c r="J74" s="1">
        <v>0</v>
      </c>
      <c r="K74" s="1">
        <v>0</v>
      </c>
      <c r="L74" s="1">
        <v>0</v>
      </c>
      <c r="M74" s="1">
        <v>0</v>
      </c>
    </row>
    <row r="75" spans="1:13" ht="18" x14ac:dyDescent="0.3">
      <c r="A75" s="29"/>
      <c r="B75" s="29"/>
      <c r="C75" s="29"/>
      <c r="D75" s="29"/>
      <c r="E75" s="29"/>
      <c r="F75" s="29"/>
      <c r="G75" s="23" t="s">
        <v>3</v>
      </c>
      <c r="H75" s="1">
        <f t="shared" si="28"/>
        <v>0</v>
      </c>
      <c r="I75" s="1">
        <v>0</v>
      </c>
      <c r="J75" s="1">
        <v>0</v>
      </c>
      <c r="K75" s="1">
        <v>0</v>
      </c>
      <c r="L75" s="1">
        <v>0</v>
      </c>
      <c r="M75" s="1">
        <v>0</v>
      </c>
    </row>
    <row r="76" spans="1:13" ht="18" x14ac:dyDescent="0.3">
      <c r="A76" s="29"/>
      <c r="B76" s="29"/>
      <c r="C76" s="29"/>
      <c r="D76" s="29"/>
      <c r="E76" s="29"/>
      <c r="F76" s="29"/>
      <c r="G76" s="23" t="s">
        <v>4</v>
      </c>
      <c r="H76" s="1">
        <f t="shared" si="28"/>
        <v>0</v>
      </c>
      <c r="I76" s="1">
        <v>0</v>
      </c>
      <c r="J76" s="1">
        <v>0</v>
      </c>
      <c r="K76" s="1">
        <v>0</v>
      </c>
      <c r="L76" s="1">
        <v>0</v>
      </c>
      <c r="M76" s="1">
        <v>0</v>
      </c>
    </row>
    <row r="77" spans="1:13" ht="18" x14ac:dyDescent="0.3">
      <c r="A77" s="29"/>
      <c r="B77" s="29"/>
      <c r="C77" s="29"/>
      <c r="D77" s="29"/>
      <c r="E77" s="29"/>
      <c r="F77" s="29"/>
      <c r="G77" s="23" t="s">
        <v>5</v>
      </c>
      <c r="H77" s="1">
        <f t="shared" si="28"/>
        <v>0</v>
      </c>
      <c r="I77" s="1">
        <v>0</v>
      </c>
      <c r="J77" s="1">
        <v>0</v>
      </c>
      <c r="K77" s="1">
        <v>0</v>
      </c>
      <c r="L77" s="1">
        <v>0</v>
      </c>
      <c r="M77" s="1">
        <v>0</v>
      </c>
    </row>
    <row r="78" spans="1:13" ht="18" x14ac:dyDescent="0.3">
      <c r="A78" s="29"/>
      <c r="B78" s="29"/>
      <c r="C78" s="29"/>
      <c r="D78" s="29"/>
      <c r="E78" s="29"/>
      <c r="F78" s="29"/>
      <c r="G78" s="23" t="s">
        <v>33</v>
      </c>
      <c r="H78" s="1">
        <f t="shared" ref="H78:H82" si="29">J78+K78+L78</f>
        <v>0</v>
      </c>
      <c r="I78" s="1">
        <v>0</v>
      </c>
      <c r="J78" s="1">
        <v>0</v>
      </c>
      <c r="K78" s="1">
        <v>0</v>
      </c>
      <c r="L78" s="1">
        <v>0</v>
      </c>
      <c r="M78" s="1">
        <v>0</v>
      </c>
    </row>
    <row r="79" spans="1:13" ht="18" x14ac:dyDescent="0.3">
      <c r="A79" s="29"/>
      <c r="B79" s="29"/>
      <c r="C79" s="29"/>
      <c r="D79" s="29"/>
      <c r="E79" s="29"/>
      <c r="F79" s="29"/>
      <c r="G79" s="23" t="s">
        <v>40</v>
      </c>
      <c r="H79" s="1">
        <f t="shared" si="29"/>
        <v>0</v>
      </c>
      <c r="I79" s="1">
        <v>0</v>
      </c>
      <c r="J79" s="1">
        <v>0</v>
      </c>
      <c r="K79" s="1">
        <v>0</v>
      </c>
      <c r="L79" s="1">
        <v>0</v>
      </c>
      <c r="M79" s="1">
        <v>0</v>
      </c>
    </row>
    <row r="80" spans="1:13" ht="18" x14ac:dyDescent="0.3">
      <c r="A80" s="29"/>
      <c r="B80" s="29"/>
      <c r="C80" s="29"/>
      <c r="D80" s="29"/>
      <c r="E80" s="29"/>
      <c r="F80" s="29"/>
      <c r="G80" s="23" t="s">
        <v>41</v>
      </c>
      <c r="H80" s="1">
        <f t="shared" si="29"/>
        <v>0</v>
      </c>
      <c r="I80" s="1">
        <v>0</v>
      </c>
      <c r="J80" s="1">
        <v>0</v>
      </c>
      <c r="K80" s="1">
        <v>0</v>
      </c>
      <c r="L80" s="1">
        <v>0</v>
      </c>
      <c r="M80" s="1">
        <v>0</v>
      </c>
    </row>
    <row r="81" spans="1:13" ht="18" x14ac:dyDescent="0.3">
      <c r="A81" s="29"/>
      <c r="B81" s="29"/>
      <c r="C81" s="29"/>
      <c r="D81" s="29"/>
      <c r="E81" s="29"/>
      <c r="F81" s="29"/>
      <c r="G81" s="23" t="s">
        <v>42</v>
      </c>
      <c r="H81" s="1">
        <f t="shared" si="29"/>
        <v>0</v>
      </c>
      <c r="I81" s="1">
        <v>0</v>
      </c>
      <c r="J81" s="1">
        <v>0</v>
      </c>
      <c r="K81" s="1">
        <v>0</v>
      </c>
      <c r="L81" s="1">
        <v>0</v>
      </c>
      <c r="M81" s="1">
        <v>0</v>
      </c>
    </row>
    <row r="82" spans="1:13" ht="18" x14ac:dyDescent="0.3">
      <c r="A82" s="30"/>
      <c r="B82" s="30"/>
      <c r="C82" s="30"/>
      <c r="D82" s="30"/>
      <c r="E82" s="30"/>
      <c r="F82" s="30"/>
      <c r="G82" s="23" t="s">
        <v>43</v>
      </c>
      <c r="H82" s="1">
        <f t="shared" si="29"/>
        <v>0</v>
      </c>
      <c r="I82" s="1">
        <v>0</v>
      </c>
      <c r="J82" s="1">
        <v>0</v>
      </c>
      <c r="K82" s="1">
        <v>0</v>
      </c>
      <c r="L82" s="1">
        <v>0</v>
      </c>
      <c r="M82" s="1">
        <v>0</v>
      </c>
    </row>
    <row r="83" spans="1:13" ht="80.25" customHeight="1" x14ac:dyDescent="0.3">
      <c r="A83" s="28" t="s">
        <v>48</v>
      </c>
      <c r="B83" s="28" t="s">
        <v>14</v>
      </c>
      <c r="C83" s="28" t="s">
        <v>24</v>
      </c>
      <c r="D83" s="28" t="s">
        <v>38</v>
      </c>
      <c r="E83" s="28" t="s">
        <v>16</v>
      </c>
      <c r="F83" s="28" t="s">
        <v>23</v>
      </c>
      <c r="G83" s="15" t="s">
        <v>71</v>
      </c>
      <c r="H83" s="1">
        <f>H84+H85+H86+H87+H88+H89</f>
        <v>7901.4</v>
      </c>
      <c r="I83" s="1">
        <v>0</v>
      </c>
      <c r="J83" s="1">
        <v>0</v>
      </c>
      <c r="K83" s="1">
        <f>K84+K85+K86+K87+K88+K89</f>
        <v>7353</v>
      </c>
      <c r="L83" s="1">
        <f>L84+L85+L86+L87+L88+L89</f>
        <v>548.4</v>
      </c>
      <c r="M83" s="1">
        <f>M84+M85+M86+M87+M88+M89</f>
        <v>0</v>
      </c>
    </row>
    <row r="84" spans="1:13" ht="18" x14ac:dyDescent="0.3">
      <c r="A84" s="29"/>
      <c r="B84" s="29"/>
      <c r="C84" s="29"/>
      <c r="D84" s="29"/>
      <c r="E84" s="29"/>
      <c r="F84" s="29"/>
      <c r="G84" s="15" t="s">
        <v>0</v>
      </c>
      <c r="H84" s="1">
        <f t="shared" ref="H84:H89" si="30">J84+K84+L84+M84</f>
        <v>7901.4</v>
      </c>
      <c r="I84" s="1">
        <v>0</v>
      </c>
      <c r="J84" s="1">
        <v>0</v>
      </c>
      <c r="K84" s="1">
        <v>7353</v>
      </c>
      <c r="L84" s="1">
        <v>548.4</v>
      </c>
      <c r="M84" s="1">
        <v>0</v>
      </c>
    </row>
    <row r="85" spans="1:13" ht="18" x14ac:dyDescent="0.3">
      <c r="A85" s="29"/>
      <c r="B85" s="29"/>
      <c r="C85" s="29"/>
      <c r="D85" s="29"/>
      <c r="E85" s="29"/>
      <c r="F85" s="29"/>
      <c r="G85" s="23" t="s">
        <v>1</v>
      </c>
      <c r="H85" s="1">
        <f t="shared" si="30"/>
        <v>0</v>
      </c>
      <c r="I85" s="1">
        <v>0</v>
      </c>
      <c r="J85" s="1">
        <v>0</v>
      </c>
      <c r="K85" s="1">
        <v>0</v>
      </c>
      <c r="L85" s="1">
        <v>0</v>
      </c>
      <c r="M85" s="1">
        <v>0</v>
      </c>
    </row>
    <row r="86" spans="1:13" ht="18" x14ac:dyDescent="0.3">
      <c r="A86" s="29"/>
      <c r="B86" s="29"/>
      <c r="C86" s="29"/>
      <c r="D86" s="29"/>
      <c r="E86" s="29"/>
      <c r="F86" s="29"/>
      <c r="G86" s="23" t="s">
        <v>2</v>
      </c>
      <c r="H86" s="1">
        <f t="shared" si="30"/>
        <v>0</v>
      </c>
      <c r="I86" s="1">
        <v>0</v>
      </c>
      <c r="J86" s="1">
        <v>0</v>
      </c>
      <c r="K86" s="1">
        <v>0</v>
      </c>
      <c r="L86" s="1">
        <v>0</v>
      </c>
      <c r="M86" s="1">
        <v>0</v>
      </c>
    </row>
    <row r="87" spans="1:13" ht="18" x14ac:dyDescent="0.3">
      <c r="A87" s="29"/>
      <c r="B87" s="29"/>
      <c r="C87" s="29"/>
      <c r="D87" s="29"/>
      <c r="E87" s="29"/>
      <c r="F87" s="29"/>
      <c r="G87" s="23" t="s">
        <v>3</v>
      </c>
      <c r="H87" s="1">
        <f t="shared" si="30"/>
        <v>0</v>
      </c>
      <c r="I87" s="1">
        <v>0</v>
      </c>
      <c r="J87" s="1">
        <v>0</v>
      </c>
      <c r="K87" s="1">
        <v>0</v>
      </c>
      <c r="L87" s="1">
        <v>0</v>
      </c>
      <c r="M87" s="1">
        <v>0</v>
      </c>
    </row>
    <row r="88" spans="1:13" ht="18" x14ac:dyDescent="0.3">
      <c r="A88" s="29"/>
      <c r="B88" s="29"/>
      <c r="C88" s="29"/>
      <c r="D88" s="29"/>
      <c r="E88" s="29"/>
      <c r="F88" s="29"/>
      <c r="G88" s="23" t="s">
        <v>4</v>
      </c>
      <c r="H88" s="1">
        <f t="shared" si="30"/>
        <v>0</v>
      </c>
      <c r="I88" s="1">
        <v>0</v>
      </c>
      <c r="J88" s="1">
        <v>0</v>
      </c>
      <c r="K88" s="1">
        <v>0</v>
      </c>
      <c r="L88" s="1">
        <v>0</v>
      </c>
      <c r="M88" s="1">
        <v>0</v>
      </c>
    </row>
    <row r="89" spans="1:13" ht="18" x14ac:dyDescent="0.3">
      <c r="A89" s="29"/>
      <c r="B89" s="29"/>
      <c r="C89" s="29"/>
      <c r="D89" s="29"/>
      <c r="E89" s="29"/>
      <c r="F89" s="29"/>
      <c r="G89" s="23" t="s">
        <v>5</v>
      </c>
      <c r="H89" s="1">
        <f t="shared" si="30"/>
        <v>0</v>
      </c>
      <c r="I89" s="1">
        <v>0</v>
      </c>
      <c r="J89" s="1">
        <v>0</v>
      </c>
      <c r="K89" s="1">
        <v>0</v>
      </c>
      <c r="L89" s="1">
        <v>0</v>
      </c>
      <c r="M89" s="1">
        <v>0</v>
      </c>
    </row>
    <row r="90" spans="1:13" ht="18" x14ac:dyDescent="0.3">
      <c r="A90" s="29"/>
      <c r="B90" s="29"/>
      <c r="C90" s="29"/>
      <c r="D90" s="29"/>
      <c r="E90" s="29"/>
      <c r="F90" s="29"/>
      <c r="G90" s="23" t="s">
        <v>33</v>
      </c>
      <c r="H90" s="1">
        <f t="shared" ref="H90:H94" si="31">J90+K90+L90+M90</f>
        <v>0</v>
      </c>
      <c r="I90" s="1">
        <v>0</v>
      </c>
      <c r="J90" s="1">
        <v>0</v>
      </c>
      <c r="K90" s="1">
        <v>0</v>
      </c>
      <c r="L90" s="1">
        <v>0</v>
      </c>
      <c r="M90" s="1">
        <v>0</v>
      </c>
    </row>
    <row r="91" spans="1:13" ht="18" x14ac:dyDescent="0.3">
      <c r="A91" s="29"/>
      <c r="B91" s="29"/>
      <c r="C91" s="29"/>
      <c r="D91" s="29"/>
      <c r="E91" s="29"/>
      <c r="F91" s="29"/>
      <c r="G91" s="23" t="s">
        <v>40</v>
      </c>
      <c r="H91" s="1">
        <f t="shared" si="31"/>
        <v>0</v>
      </c>
      <c r="I91" s="1">
        <v>0</v>
      </c>
      <c r="J91" s="1">
        <v>0</v>
      </c>
      <c r="K91" s="1">
        <v>0</v>
      </c>
      <c r="L91" s="1">
        <v>0</v>
      </c>
      <c r="M91" s="1">
        <v>0</v>
      </c>
    </row>
    <row r="92" spans="1:13" ht="18" x14ac:dyDescent="0.3">
      <c r="A92" s="29"/>
      <c r="B92" s="29"/>
      <c r="C92" s="29"/>
      <c r="D92" s="29"/>
      <c r="E92" s="29"/>
      <c r="F92" s="29"/>
      <c r="G92" s="23" t="s">
        <v>41</v>
      </c>
      <c r="H92" s="1">
        <f t="shared" si="31"/>
        <v>0</v>
      </c>
      <c r="I92" s="1">
        <v>0</v>
      </c>
      <c r="J92" s="1">
        <v>0</v>
      </c>
      <c r="K92" s="1">
        <v>0</v>
      </c>
      <c r="L92" s="1">
        <v>0</v>
      </c>
      <c r="M92" s="1">
        <v>0</v>
      </c>
    </row>
    <row r="93" spans="1:13" ht="18" x14ac:dyDescent="0.3">
      <c r="A93" s="29"/>
      <c r="B93" s="29"/>
      <c r="C93" s="29"/>
      <c r="D93" s="29"/>
      <c r="E93" s="29"/>
      <c r="F93" s="29"/>
      <c r="G93" s="23" t="s">
        <v>42</v>
      </c>
      <c r="H93" s="1">
        <f t="shared" si="31"/>
        <v>0</v>
      </c>
      <c r="I93" s="1">
        <v>0</v>
      </c>
      <c r="J93" s="1">
        <v>0</v>
      </c>
      <c r="K93" s="1">
        <v>0</v>
      </c>
      <c r="L93" s="1">
        <v>0</v>
      </c>
      <c r="M93" s="1">
        <v>0</v>
      </c>
    </row>
    <row r="94" spans="1:13" ht="18" x14ac:dyDescent="0.3">
      <c r="A94" s="30"/>
      <c r="B94" s="30"/>
      <c r="C94" s="30"/>
      <c r="D94" s="30"/>
      <c r="E94" s="30"/>
      <c r="F94" s="30"/>
      <c r="G94" s="23" t="s">
        <v>43</v>
      </c>
      <c r="H94" s="1">
        <f t="shared" si="31"/>
        <v>0</v>
      </c>
      <c r="I94" s="1">
        <v>0</v>
      </c>
      <c r="J94" s="1">
        <v>0</v>
      </c>
      <c r="K94" s="1">
        <v>0</v>
      </c>
      <c r="L94" s="1">
        <v>0</v>
      </c>
      <c r="M94" s="1">
        <v>0</v>
      </c>
    </row>
    <row r="95" spans="1:13" ht="84" customHeight="1" x14ac:dyDescent="0.3">
      <c r="A95" s="28" t="s">
        <v>49</v>
      </c>
      <c r="B95" s="28" t="s">
        <v>14</v>
      </c>
      <c r="C95" s="28" t="s">
        <v>20</v>
      </c>
      <c r="D95" s="28" t="s">
        <v>39</v>
      </c>
      <c r="E95" s="28" t="s">
        <v>16</v>
      </c>
      <c r="F95" s="28" t="s">
        <v>18</v>
      </c>
      <c r="G95" s="17" t="s">
        <v>71</v>
      </c>
      <c r="H95" s="1">
        <f>H96+H97+H98+H100+H101+H102</f>
        <v>32899.9</v>
      </c>
      <c r="I95" s="1">
        <v>0</v>
      </c>
      <c r="J95" s="1">
        <v>0</v>
      </c>
      <c r="K95" s="1">
        <v>27744.400000000001</v>
      </c>
      <c r="L95" s="1">
        <v>5155.5</v>
      </c>
      <c r="M95" s="1">
        <v>0</v>
      </c>
    </row>
    <row r="96" spans="1:13" ht="18" x14ac:dyDescent="0.3">
      <c r="A96" s="29"/>
      <c r="B96" s="29"/>
      <c r="C96" s="29"/>
      <c r="D96" s="29"/>
      <c r="E96" s="29"/>
      <c r="F96" s="29"/>
      <c r="G96" s="15" t="s">
        <v>0</v>
      </c>
      <c r="H96" s="1">
        <f>J96+K96+L96</f>
        <v>0</v>
      </c>
      <c r="I96" s="1">
        <v>0</v>
      </c>
      <c r="J96" s="1">
        <v>0</v>
      </c>
      <c r="K96" s="1">
        <v>0</v>
      </c>
      <c r="L96" s="1">
        <v>0</v>
      </c>
      <c r="M96" s="1">
        <v>0</v>
      </c>
    </row>
    <row r="97" spans="1:13" ht="18" x14ac:dyDescent="0.3">
      <c r="A97" s="29"/>
      <c r="B97" s="29"/>
      <c r="C97" s="29"/>
      <c r="D97" s="29"/>
      <c r="E97" s="29"/>
      <c r="F97" s="29"/>
      <c r="G97" s="23" t="s">
        <v>1</v>
      </c>
      <c r="H97" s="1">
        <f>J97+K97+L97</f>
        <v>31052.300000000003</v>
      </c>
      <c r="I97" s="1">
        <v>0</v>
      </c>
      <c r="J97" s="1">
        <v>0</v>
      </c>
      <c r="K97" s="1">
        <v>27744.400000000001</v>
      </c>
      <c r="L97" s="1">
        <v>3307.9</v>
      </c>
      <c r="M97" s="1">
        <v>0</v>
      </c>
    </row>
    <row r="98" spans="1:13" ht="18" x14ac:dyDescent="0.3">
      <c r="A98" s="29"/>
      <c r="B98" s="29"/>
      <c r="C98" s="29"/>
      <c r="D98" s="29"/>
      <c r="E98" s="29"/>
      <c r="F98" s="29"/>
      <c r="G98" s="23" t="s">
        <v>75</v>
      </c>
      <c r="H98" s="1">
        <f>J98+K98+1847.6</f>
        <v>1847.6</v>
      </c>
      <c r="I98" s="1">
        <v>0</v>
      </c>
      <c r="J98" s="1">
        <v>0</v>
      </c>
      <c r="K98" s="1">
        <v>0</v>
      </c>
      <c r="L98" s="1">
        <v>1847.6</v>
      </c>
      <c r="M98" s="1">
        <v>0</v>
      </c>
    </row>
    <row r="99" spans="1:13" s="10" customFormat="1" ht="36" x14ac:dyDescent="0.35">
      <c r="A99" s="29"/>
      <c r="B99" s="29"/>
      <c r="C99" s="29"/>
      <c r="D99" s="29"/>
      <c r="E99" s="29"/>
      <c r="F99" s="29"/>
      <c r="G99" s="18" t="s">
        <v>76</v>
      </c>
      <c r="H99" s="16">
        <f>J99+K99+L99</f>
        <v>1847.6</v>
      </c>
      <c r="I99" s="16">
        <v>0</v>
      </c>
      <c r="J99" s="16">
        <v>0</v>
      </c>
      <c r="K99" s="16">
        <v>0</v>
      </c>
      <c r="L99" s="16">
        <v>1847.6</v>
      </c>
      <c r="M99" s="16">
        <v>0</v>
      </c>
    </row>
    <row r="100" spans="1:13" ht="18" x14ac:dyDescent="0.3">
      <c r="A100" s="29"/>
      <c r="B100" s="29"/>
      <c r="C100" s="29"/>
      <c r="D100" s="29"/>
      <c r="E100" s="29"/>
      <c r="F100" s="29"/>
      <c r="G100" s="23" t="s">
        <v>3</v>
      </c>
      <c r="H100" s="1">
        <f>J100+K100+L100</f>
        <v>0</v>
      </c>
      <c r="I100" s="1">
        <v>0</v>
      </c>
      <c r="J100" s="1">
        <v>0</v>
      </c>
      <c r="K100" s="1">
        <v>0</v>
      </c>
      <c r="L100" s="1">
        <v>0</v>
      </c>
      <c r="M100" s="1">
        <v>0</v>
      </c>
    </row>
    <row r="101" spans="1:13" ht="18" x14ac:dyDescent="0.3">
      <c r="A101" s="29"/>
      <c r="B101" s="29"/>
      <c r="C101" s="29"/>
      <c r="D101" s="29"/>
      <c r="E101" s="29"/>
      <c r="F101" s="29"/>
      <c r="G101" s="23" t="s">
        <v>4</v>
      </c>
      <c r="H101" s="1">
        <f>J101+K101+L101</f>
        <v>0</v>
      </c>
      <c r="I101" s="1">
        <v>0</v>
      </c>
      <c r="J101" s="1">
        <v>0</v>
      </c>
      <c r="K101" s="1">
        <v>0</v>
      </c>
      <c r="L101" s="1">
        <v>0</v>
      </c>
      <c r="M101" s="1">
        <v>0</v>
      </c>
    </row>
    <row r="102" spans="1:13" ht="18" x14ac:dyDescent="0.3">
      <c r="A102" s="29"/>
      <c r="B102" s="29"/>
      <c r="C102" s="29"/>
      <c r="D102" s="29"/>
      <c r="E102" s="29"/>
      <c r="F102" s="29"/>
      <c r="G102" s="23" t="s">
        <v>5</v>
      </c>
      <c r="H102" s="1">
        <f>J102+K102+L102</f>
        <v>0</v>
      </c>
      <c r="I102" s="1">
        <v>0</v>
      </c>
      <c r="J102" s="1">
        <v>0</v>
      </c>
      <c r="K102" s="1">
        <v>0</v>
      </c>
      <c r="L102" s="1">
        <v>0</v>
      </c>
      <c r="M102" s="1">
        <v>0</v>
      </c>
    </row>
    <row r="103" spans="1:13" ht="18" x14ac:dyDescent="0.3">
      <c r="A103" s="29"/>
      <c r="B103" s="29"/>
      <c r="C103" s="29"/>
      <c r="D103" s="29"/>
      <c r="E103" s="29"/>
      <c r="F103" s="29"/>
      <c r="G103" s="23" t="s">
        <v>33</v>
      </c>
      <c r="H103" s="1">
        <f t="shared" ref="H103:H107" si="32">J103+K103+L103</f>
        <v>0</v>
      </c>
      <c r="I103" s="1">
        <v>0</v>
      </c>
      <c r="J103" s="1">
        <v>0</v>
      </c>
      <c r="K103" s="1">
        <v>0</v>
      </c>
      <c r="L103" s="1">
        <v>0</v>
      </c>
      <c r="M103" s="1">
        <v>0</v>
      </c>
    </row>
    <row r="104" spans="1:13" ht="18" x14ac:dyDescent="0.3">
      <c r="A104" s="29"/>
      <c r="B104" s="29"/>
      <c r="C104" s="29"/>
      <c r="D104" s="29"/>
      <c r="E104" s="29"/>
      <c r="F104" s="29"/>
      <c r="G104" s="23" t="s">
        <v>40</v>
      </c>
      <c r="H104" s="1">
        <f t="shared" si="32"/>
        <v>0</v>
      </c>
      <c r="I104" s="1">
        <v>0</v>
      </c>
      <c r="J104" s="1">
        <v>0</v>
      </c>
      <c r="K104" s="1">
        <v>0</v>
      </c>
      <c r="L104" s="1">
        <v>0</v>
      </c>
      <c r="M104" s="1">
        <v>0</v>
      </c>
    </row>
    <row r="105" spans="1:13" ht="18" x14ac:dyDescent="0.3">
      <c r="A105" s="29"/>
      <c r="B105" s="29"/>
      <c r="C105" s="29"/>
      <c r="D105" s="29"/>
      <c r="E105" s="29"/>
      <c r="F105" s="29"/>
      <c r="G105" s="23" t="s">
        <v>41</v>
      </c>
      <c r="H105" s="1">
        <f t="shared" si="32"/>
        <v>0</v>
      </c>
      <c r="I105" s="1">
        <v>0</v>
      </c>
      <c r="J105" s="1">
        <v>0</v>
      </c>
      <c r="K105" s="1">
        <v>0</v>
      </c>
      <c r="L105" s="1">
        <v>0</v>
      </c>
      <c r="M105" s="1">
        <v>0</v>
      </c>
    </row>
    <row r="106" spans="1:13" ht="18" x14ac:dyDescent="0.3">
      <c r="A106" s="29"/>
      <c r="B106" s="29"/>
      <c r="C106" s="29"/>
      <c r="D106" s="29"/>
      <c r="E106" s="29"/>
      <c r="F106" s="29"/>
      <c r="G106" s="23" t="s">
        <v>42</v>
      </c>
      <c r="H106" s="1">
        <f t="shared" si="32"/>
        <v>0</v>
      </c>
      <c r="I106" s="1">
        <v>0</v>
      </c>
      <c r="J106" s="1">
        <v>0</v>
      </c>
      <c r="K106" s="1">
        <v>0</v>
      </c>
      <c r="L106" s="1">
        <v>0</v>
      </c>
      <c r="M106" s="1">
        <v>0</v>
      </c>
    </row>
    <row r="107" spans="1:13" ht="18" x14ac:dyDescent="0.3">
      <c r="A107" s="30"/>
      <c r="B107" s="30"/>
      <c r="C107" s="30"/>
      <c r="D107" s="30"/>
      <c r="E107" s="30"/>
      <c r="F107" s="30"/>
      <c r="G107" s="23" t="s">
        <v>43</v>
      </c>
      <c r="H107" s="1">
        <f t="shared" si="32"/>
        <v>0</v>
      </c>
      <c r="I107" s="1">
        <v>0</v>
      </c>
      <c r="J107" s="1">
        <v>0</v>
      </c>
      <c r="K107" s="1">
        <v>0</v>
      </c>
      <c r="L107" s="1">
        <v>0</v>
      </c>
      <c r="M107" s="1">
        <v>0</v>
      </c>
    </row>
    <row r="108" spans="1:13" ht="81.75" customHeight="1" x14ac:dyDescent="0.3">
      <c r="A108" s="28" t="s">
        <v>50</v>
      </c>
      <c r="B108" s="28" t="s">
        <v>27</v>
      </c>
      <c r="C108" s="28" t="s">
        <v>30</v>
      </c>
      <c r="D108" s="28">
        <v>3502</v>
      </c>
      <c r="E108" s="28" t="s">
        <v>16</v>
      </c>
      <c r="F108" s="28" t="s">
        <v>65</v>
      </c>
      <c r="G108" s="15" t="s">
        <v>71</v>
      </c>
      <c r="H108" s="1">
        <f>H109+H111+H113+H114+H115+H116</f>
        <v>8327.2999999999993</v>
      </c>
      <c r="I108" s="1">
        <f>I109</f>
        <v>3502</v>
      </c>
      <c r="J108" s="1">
        <f>J109+J111+J113+J114+J115+J116</f>
        <v>0</v>
      </c>
      <c r="K108" s="1">
        <f>K109+K111+K113+K114+K115+K116</f>
        <v>0</v>
      </c>
      <c r="L108" s="1">
        <f>3585.3+3502+L113+L114+L115+L116</f>
        <v>8327.2999999999993</v>
      </c>
      <c r="M108" s="1">
        <v>0</v>
      </c>
    </row>
    <row r="109" spans="1:13" ht="18" x14ac:dyDescent="0.3">
      <c r="A109" s="29"/>
      <c r="B109" s="29"/>
      <c r="C109" s="29"/>
      <c r="D109" s="29"/>
      <c r="E109" s="29"/>
      <c r="F109" s="29"/>
      <c r="G109" s="15" t="s">
        <v>73</v>
      </c>
      <c r="H109" s="1">
        <f>J109+K109+3585.3</f>
        <v>3585.3</v>
      </c>
      <c r="I109" s="1">
        <v>3502</v>
      </c>
      <c r="J109" s="1">
        <v>0</v>
      </c>
      <c r="K109" s="1">
        <v>0</v>
      </c>
      <c r="L109" s="1">
        <v>3585.3</v>
      </c>
      <c r="M109" s="1">
        <v>0</v>
      </c>
    </row>
    <row r="110" spans="1:13" s="10" customFormat="1" ht="36" x14ac:dyDescent="0.35">
      <c r="A110" s="29"/>
      <c r="B110" s="29"/>
      <c r="C110" s="29"/>
      <c r="D110" s="29"/>
      <c r="E110" s="29"/>
      <c r="F110" s="29"/>
      <c r="G110" s="8" t="s">
        <v>76</v>
      </c>
      <c r="H110" s="16">
        <f>J110+K110+L110+M110</f>
        <v>85.3</v>
      </c>
      <c r="I110" s="16">
        <v>0</v>
      </c>
      <c r="J110" s="16">
        <v>0</v>
      </c>
      <c r="K110" s="16">
        <v>0</v>
      </c>
      <c r="L110" s="16">
        <v>85.3</v>
      </c>
      <c r="M110" s="16">
        <v>0</v>
      </c>
    </row>
    <row r="111" spans="1:13" ht="18" x14ac:dyDescent="0.3">
      <c r="A111" s="29"/>
      <c r="B111" s="29"/>
      <c r="C111" s="29"/>
      <c r="D111" s="29"/>
      <c r="E111" s="29"/>
      <c r="F111" s="29"/>
      <c r="G111" s="23" t="s">
        <v>77</v>
      </c>
      <c r="H111" s="1">
        <f>J111+K111+3502</f>
        <v>3502</v>
      </c>
      <c r="I111" s="1">
        <v>0</v>
      </c>
      <c r="J111" s="1">
        <v>0</v>
      </c>
      <c r="K111" s="1">
        <v>0</v>
      </c>
      <c r="L111" s="1">
        <v>3502</v>
      </c>
      <c r="M111" s="1">
        <v>0</v>
      </c>
    </row>
    <row r="112" spans="1:13" s="10" customFormat="1" ht="36" x14ac:dyDescent="0.35">
      <c r="A112" s="29"/>
      <c r="B112" s="29"/>
      <c r="C112" s="29"/>
      <c r="D112" s="29"/>
      <c r="E112" s="29"/>
      <c r="F112" s="29"/>
      <c r="G112" s="18" t="s">
        <v>78</v>
      </c>
      <c r="H112" s="16">
        <f>J112+K112+L112+M112</f>
        <v>3445.1</v>
      </c>
      <c r="I112" s="16">
        <v>0</v>
      </c>
      <c r="J112" s="16">
        <v>0</v>
      </c>
      <c r="K112" s="16">
        <v>0</v>
      </c>
      <c r="L112" s="16">
        <v>3445.1</v>
      </c>
      <c r="M112" s="16">
        <v>0</v>
      </c>
    </row>
    <row r="113" spans="1:13" ht="19.5" customHeight="1" x14ac:dyDescent="0.3">
      <c r="A113" s="29"/>
      <c r="B113" s="29"/>
      <c r="C113" s="29"/>
      <c r="D113" s="29"/>
      <c r="E113" s="29"/>
      <c r="F113" s="29"/>
      <c r="G113" s="23" t="s">
        <v>2</v>
      </c>
      <c r="H113" s="1">
        <f>J113+K113+L113+M113</f>
        <v>0</v>
      </c>
      <c r="I113" s="1">
        <v>0</v>
      </c>
      <c r="J113" s="1">
        <v>0</v>
      </c>
      <c r="K113" s="1">
        <v>0</v>
      </c>
      <c r="L113" s="1">
        <v>0</v>
      </c>
      <c r="M113" s="1">
        <v>0</v>
      </c>
    </row>
    <row r="114" spans="1:13" ht="19.5" customHeight="1" x14ac:dyDescent="0.3">
      <c r="A114" s="29"/>
      <c r="B114" s="29"/>
      <c r="C114" s="29"/>
      <c r="D114" s="29"/>
      <c r="E114" s="29"/>
      <c r="F114" s="29"/>
      <c r="G114" s="23" t="s">
        <v>3</v>
      </c>
      <c r="H114" s="1">
        <f>J114+K114+L114+M114</f>
        <v>1240</v>
      </c>
      <c r="I114" s="1">
        <v>0</v>
      </c>
      <c r="J114" s="1">
        <v>0</v>
      </c>
      <c r="K114" s="1">
        <v>0</v>
      </c>
      <c r="L114" s="1">
        <v>1240</v>
      </c>
      <c r="M114" s="1">
        <v>0</v>
      </c>
    </row>
    <row r="115" spans="1:13" ht="19.5" customHeight="1" x14ac:dyDescent="0.3">
      <c r="A115" s="29"/>
      <c r="B115" s="29"/>
      <c r="C115" s="29"/>
      <c r="D115" s="29"/>
      <c r="E115" s="29"/>
      <c r="F115" s="29"/>
      <c r="G115" s="23" t="s">
        <v>4</v>
      </c>
      <c r="H115" s="1">
        <f>J115+K115+L115+M115</f>
        <v>0</v>
      </c>
      <c r="I115" s="1">
        <v>0</v>
      </c>
      <c r="J115" s="1">
        <v>0</v>
      </c>
      <c r="K115" s="1">
        <v>0</v>
      </c>
      <c r="L115" s="1">
        <v>0</v>
      </c>
      <c r="M115" s="1">
        <v>0</v>
      </c>
    </row>
    <row r="116" spans="1:13" ht="19.5" customHeight="1" x14ac:dyDescent="0.3">
      <c r="A116" s="29"/>
      <c r="B116" s="29"/>
      <c r="C116" s="29"/>
      <c r="D116" s="29"/>
      <c r="E116" s="29"/>
      <c r="F116" s="29"/>
      <c r="G116" s="23" t="s">
        <v>5</v>
      </c>
      <c r="H116" s="1">
        <f>J116+K116+L116+M116</f>
        <v>0</v>
      </c>
      <c r="I116" s="1">
        <v>0</v>
      </c>
      <c r="J116" s="1">
        <v>0</v>
      </c>
      <c r="K116" s="1">
        <v>0</v>
      </c>
      <c r="L116" s="1">
        <v>0</v>
      </c>
      <c r="M116" s="1">
        <v>0</v>
      </c>
    </row>
    <row r="117" spans="1:13" ht="19.5" customHeight="1" x14ac:dyDescent="0.3">
      <c r="A117" s="29"/>
      <c r="B117" s="29"/>
      <c r="C117" s="29"/>
      <c r="D117" s="29"/>
      <c r="E117" s="29"/>
      <c r="F117" s="29"/>
      <c r="G117" s="23" t="s">
        <v>33</v>
      </c>
      <c r="H117" s="1">
        <f t="shared" ref="H117:H121" si="33">J117+K117+L117+M117</f>
        <v>0</v>
      </c>
      <c r="I117" s="1">
        <v>0</v>
      </c>
      <c r="J117" s="1">
        <v>0</v>
      </c>
      <c r="K117" s="1">
        <v>0</v>
      </c>
      <c r="L117" s="1">
        <v>0</v>
      </c>
      <c r="M117" s="1">
        <v>0</v>
      </c>
    </row>
    <row r="118" spans="1:13" ht="19.5" customHeight="1" x14ac:dyDescent="0.3">
      <c r="A118" s="29"/>
      <c r="B118" s="29"/>
      <c r="C118" s="29"/>
      <c r="D118" s="29"/>
      <c r="E118" s="29"/>
      <c r="F118" s="29"/>
      <c r="G118" s="23" t="s">
        <v>40</v>
      </c>
      <c r="H118" s="1">
        <f t="shared" si="33"/>
        <v>0</v>
      </c>
      <c r="I118" s="1">
        <v>0</v>
      </c>
      <c r="J118" s="1">
        <v>0</v>
      </c>
      <c r="K118" s="1">
        <v>0</v>
      </c>
      <c r="L118" s="1">
        <v>0</v>
      </c>
      <c r="M118" s="1">
        <v>0</v>
      </c>
    </row>
    <row r="119" spans="1:13" ht="19.5" customHeight="1" x14ac:dyDescent="0.3">
      <c r="A119" s="29"/>
      <c r="B119" s="29"/>
      <c r="C119" s="29"/>
      <c r="D119" s="29"/>
      <c r="E119" s="29"/>
      <c r="F119" s="29"/>
      <c r="G119" s="23" t="s">
        <v>41</v>
      </c>
      <c r="H119" s="1">
        <f t="shared" si="33"/>
        <v>0</v>
      </c>
      <c r="I119" s="1">
        <v>0</v>
      </c>
      <c r="J119" s="1">
        <v>0</v>
      </c>
      <c r="K119" s="1">
        <v>0</v>
      </c>
      <c r="L119" s="1">
        <v>0</v>
      </c>
      <c r="M119" s="1">
        <v>0</v>
      </c>
    </row>
    <row r="120" spans="1:13" ht="19.5" customHeight="1" x14ac:dyDescent="0.3">
      <c r="A120" s="29"/>
      <c r="B120" s="29"/>
      <c r="C120" s="29"/>
      <c r="D120" s="29"/>
      <c r="E120" s="29"/>
      <c r="F120" s="29"/>
      <c r="G120" s="23" t="s">
        <v>42</v>
      </c>
      <c r="H120" s="1">
        <f t="shared" si="33"/>
        <v>0</v>
      </c>
      <c r="I120" s="1">
        <v>0</v>
      </c>
      <c r="J120" s="1">
        <v>0</v>
      </c>
      <c r="K120" s="1">
        <v>0</v>
      </c>
      <c r="L120" s="1">
        <v>0</v>
      </c>
      <c r="M120" s="1">
        <v>0</v>
      </c>
    </row>
    <row r="121" spans="1:13" ht="19.5" customHeight="1" x14ac:dyDescent="0.3">
      <c r="A121" s="30"/>
      <c r="B121" s="30"/>
      <c r="C121" s="30"/>
      <c r="D121" s="30"/>
      <c r="E121" s="30"/>
      <c r="F121" s="30"/>
      <c r="G121" s="23" t="s">
        <v>43</v>
      </c>
      <c r="H121" s="1">
        <f t="shared" si="33"/>
        <v>0</v>
      </c>
      <c r="I121" s="1">
        <v>0</v>
      </c>
      <c r="J121" s="1">
        <v>0</v>
      </c>
      <c r="K121" s="1">
        <v>0</v>
      </c>
      <c r="L121" s="1">
        <v>0</v>
      </c>
      <c r="M121" s="1">
        <v>0</v>
      </c>
    </row>
    <row r="122" spans="1:13" ht="83.25" customHeight="1" x14ac:dyDescent="0.3">
      <c r="A122" s="28" t="s">
        <v>51</v>
      </c>
      <c r="B122" s="28" t="s">
        <v>14</v>
      </c>
      <c r="C122" s="28" t="s">
        <v>31</v>
      </c>
      <c r="D122" s="28">
        <v>175020.85</v>
      </c>
      <c r="E122" s="28" t="s">
        <v>35</v>
      </c>
      <c r="F122" s="28" t="s">
        <v>65</v>
      </c>
      <c r="G122" s="15" t="s">
        <v>71</v>
      </c>
      <c r="H122" s="1">
        <f>H123+H124+H125+H126+H128+H129+H130</f>
        <v>8852.4</v>
      </c>
      <c r="I122" s="1">
        <f>I123+I124+I125+I126+I128+I129</f>
        <v>4964.7999999999993</v>
      </c>
      <c r="J122" s="1">
        <v>0</v>
      </c>
      <c r="K122" s="1">
        <f>K123+K124+K125+K126+K128+K129</f>
        <v>0</v>
      </c>
      <c r="L122" s="1">
        <f>L123+L124+L125+3876.2+L128+L129+L130</f>
        <v>8852.4</v>
      </c>
      <c r="M122" s="1">
        <v>0</v>
      </c>
    </row>
    <row r="123" spans="1:13" ht="18" x14ac:dyDescent="0.3">
      <c r="A123" s="29"/>
      <c r="B123" s="29"/>
      <c r="C123" s="29"/>
      <c r="D123" s="29"/>
      <c r="E123" s="29"/>
      <c r="F123" s="29"/>
      <c r="G123" s="15" t="s">
        <v>0</v>
      </c>
      <c r="H123" s="1">
        <f>J123+K123+L123+M123</f>
        <v>1100</v>
      </c>
      <c r="I123" s="1">
        <v>1088.5999999999999</v>
      </c>
      <c r="J123" s="1">
        <v>0</v>
      </c>
      <c r="K123" s="1">
        <v>0</v>
      </c>
      <c r="L123" s="1">
        <v>1100</v>
      </c>
      <c r="M123" s="1">
        <v>0</v>
      </c>
    </row>
    <row r="124" spans="1:13" ht="18" x14ac:dyDescent="0.3">
      <c r="A124" s="29"/>
      <c r="B124" s="29"/>
      <c r="C124" s="29"/>
      <c r="D124" s="29"/>
      <c r="E124" s="29"/>
      <c r="F124" s="29"/>
      <c r="G124" s="23" t="s">
        <v>1</v>
      </c>
      <c r="H124" s="1">
        <f>J124+K124+L124+M124</f>
        <v>3876.2</v>
      </c>
      <c r="I124" s="1">
        <v>3876.2</v>
      </c>
      <c r="J124" s="1">
        <v>0</v>
      </c>
      <c r="K124" s="1">
        <v>0</v>
      </c>
      <c r="L124" s="1">
        <v>3876.2</v>
      </c>
      <c r="M124" s="1">
        <v>0</v>
      </c>
    </row>
    <row r="125" spans="1:13" ht="18" x14ac:dyDescent="0.3">
      <c r="A125" s="29"/>
      <c r="B125" s="29"/>
      <c r="C125" s="29"/>
      <c r="D125" s="29"/>
      <c r="E125" s="29"/>
      <c r="F125" s="29"/>
      <c r="G125" s="23" t="s">
        <v>2</v>
      </c>
      <c r="H125" s="1">
        <f>J125+K125+L125+M125</f>
        <v>0</v>
      </c>
      <c r="I125" s="1">
        <v>0</v>
      </c>
      <c r="J125" s="1">
        <v>0</v>
      </c>
      <c r="K125" s="1">
        <v>0</v>
      </c>
      <c r="L125" s="1">
        <v>0</v>
      </c>
      <c r="M125" s="1">
        <v>0</v>
      </c>
    </row>
    <row r="126" spans="1:13" ht="18" x14ac:dyDescent="0.3">
      <c r="A126" s="29"/>
      <c r="B126" s="29"/>
      <c r="C126" s="29"/>
      <c r="D126" s="29"/>
      <c r="E126" s="29"/>
      <c r="F126" s="29"/>
      <c r="G126" s="23" t="s">
        <v>80</v>
      </c>
      <c r="H126" s="1">
        <f>J126+K126+3876.2</f>
        <v>3876.2</v>
      </c>
      <c r="I126" s="1">
        <v>0</v>
      </c>
      <c r="J126" s="1">
        <v>0</v>
      </c>
      <c r="K126" s="1">
        <v>0</v>
      </c>
      <c r="L126" s="1">
        <v>3876.2</v>
      </c>
      <c r="M126" s="1">
        <v>0</v>
      </c>
    </row>
    <row r="127" spans="1:13" s="10" customFormat="1" ht="36" x14ac:dyDescent="0.35">
      <c r="A127" s="29"/>
      <c r="B127" s="29"/>
      <c r="C127" s="29"/>
      <c r="D127" s="29"/>
      <c r="E127" s="29"/>
      <c r="F127" s="29"/>
      <c r="G127" s="18" t="s">
        <v>79</v>
      </c>
      <c r="H127" s="16">
        <f>J127+K127+L127+M127</f>
        <v>3876.2</v>
      </c>
      <c r="I127" s="16">
        <v>0</v>
      </c>
      <c r="J127" s="16">
        <v>0</v>
      </c>
      <c r="K127" s="16">
        <v>0</v>
      </c>
      <c r="L127" s="16">
        <v>3876.2</v>
      </c>
      <c r="M127" s="16">
        <v>0</v>
      </c>
    </row>
    <row r="128" spans="1:13" ht="18" x14ac:dyDescent="0.3">
      <c r="A128" s="29"/>
      <c r="B128" s="29"/>
      <c r="C128" s="29"/>
      <c r="D128" s="29"/>
      <c r="E128" s="29"/>
      <c r="F128" s="29"/>
      <c r="G128" s="23" t="s">
        <v>4</v>
      </c>
      <c r="H128" s="1">
        <f>J128+K128+L128+M128</f>
        <v>0</v>
      </c>
      <c r="I128" s="1">
        <v>0</v>
      </c>
      <c r="J128" s="1">
        <v>0</v>
      </c>
      <c r="K128" s="1">
        <v>0</v>
      </c>
      <c r="L128" s="1">
        <v>0</v>
      </c>
      <c r="M128" s="1">
        <v>0</v>
      </c>
    </row>
    <row r="129" spans="1:13" ht="18" x14ac:dyDescent="0.3">
      <c r="A129" s="29"/>
      <c r="B129" s="29"/>
      <c r="C129" s="29"/>
      <c r="D129" s="29"/>
      <c r="E129" s="29"/>
      <c r="F129" s="29"/>
      <c r="G129" s="23" t="s">
        <v>5</v>
      </c>
      <c r="H129" s="1">
        <v>0</v>
      </c>
      <c r="I129" s="1">
        <v>0</v>
      </c>
      <c r="J129" s="1">
        <v>0</v>
      </c>
      <c r="K129" s="1">
        <v>0</v>
      </c>
      <c r="L129" s="1">
        <v>0</v>
      </c>
      <c r="M129" s="1">
        <v>0</v>
      </c>
    </row>
    <row r="130" spans="1:13" ht="18" x14ac:dyDescent="0.3">
      <c r="A130" s="29"/>
      <c r="B130" s="29"/>
      <c r="C130" s="29"/>
      <c r="D130" s="29"/>
      <c r="E130" s="29"/>
      <c r="F130" s="29"/>
      <c r="G130" s="23" t="s">
        <v>33</v>
      </c>
      <c r="H130" s="1">
        <v>0</v>
      </c>
      <c r="I130" s="1">
        <v>0</v>
      </c>
      <c r="J130" s="1">
        <v>0</v>
      </c>
      <c r="K130" s="1">
        <v>0</v>
      </c>
      <c r="L130" s="1">
        <v>0</v>
      </c>
      <c r="M130" s="1">
        <v>0</v>
      </c>
    </row>
    <row r="131" spans="1:13" ht="18" x14ac:dyDescent="0.3">
      <c r="A131" s="29"/>
      <c r="B131" s="29"/>
      <c r="C131" s="29"/>
      <c r="D131" s="29"/>
      <c r="E131" s="29"/>
      <c r="F131" s="29"/>
      <c r="G131" s="23" t="s">
        <v>40</v>
      </c>
      <c r="H131" s="1">
        <v>0</v>
      </c>
      <c r="I131" s="1">
        <v>0</v>
      </c>
      <c r="J131" s="1">
        <v>0</v>
      </c>
      <c r="K131" s="1">
        <v>0</v>
      </c>
      <c r="L131" s="1">
        <v>0</v>
      </c>
      <c r="M131" s="1">
        <v>0</v>
      </c>
    </row>
    <row r="132" spans="1:13" ht="18" x14ac:dyDescent="0.3">
      <c r="A132" s="29"/>
      <c r="B132" s="29"/>
      <c r="C132" s="29"/>
      <c r="D132" s="29"/>
      <c r="E132" s="29"/>
      <c r="F132" s="29"/>
      <c r="G132" s="23" t="s">
        <v>41</v>
      </c>
      <c r="H132" s="1">
        <v>0</v>
      </c>
      <c r="I132" s="1">
        <v>0</v>
      </c>
      <c r="J132" s="1">
        <v>0</v>
      </c>
      <c r="K132" s="1">
        <v>0</v>
      </c>
      <c r="L132" s="1">
        <v>0</v>
      </c>
      <c r="M132" s="1">
        <v>0</v>
      </c>
    </row>
    <row r="133" spans="1:13" ht="18" x14ac:dyDescent="0.3">
      <c r="A133" s="29"/>
      <c r="B133" s="29"/>
      <c r="C133" s="29"/>
      <c r="D133" s="29"/>
      <c r="E133" s="29"/>
      <c r="F133" s="29"/>
      <c r="G133" s="23" t="s">
        <v>42</v>
      </c>
      <c r="H133" s="1">
        <v>0</v>
      </c>
      <c r="I133" s="1">
        <v>0</v>
      </c>
      <c r="J133" s="1">
        <v>0</v>
      </c>
      <c r="K133" s="1">
        <v>0</v>
      </c>
      <c r="L133" s="1">
        <v>0</v>
      </c>
      <c r="M133" s="1">
        <v>0</v>
      </c>
    </row>
    <row r="134" spans="1:13" ht="18" x14ac:dyDescent="0.3">
      <c r="A134" s="30"/>
      <c r="B134" s="30"/>
      <c r="C134" s="30"/>
      <c r="D134" s="30"/>
      <c r="E134" s="30"/>
      <c r="F134" s="30"/>
      <c r="G134" s="23" t="s">
        <v>43</v>
      </c>
      <c r="H134" s="1">
        <v>0</v>
      </c>
      <c r="I134" s="1">
        <v>0</v>
      </c>
      <c r="J134" s="1">
        <v>0</v>
      </c>
      <c r="K134" s="1">
        <v>0</v>
      </c>
      <c r="L134" s="1">
        <v>0</v>
      </c>
      <c r="M134" s="1">
        <v>0</v>
      </c>
    </row>
    <row r="135" spans="1:13" ht="76.5" customHeight="1" x14ac:dyDescent="0.3">
      <c r="A135" s="28" t="s">
        <v>68</v>
      </c>
      <c r="B135" s="28" t="s">
        <v>27</v>
      </c>
      <c r="C135" s="28" t="s">
        <v>26</v>
      </c>
      <c r="D135" s="62">
        <v>6500</v>
      </c>
      <c r="E135" s="28" t="s">
        <v>16</v>
      </c>
      <c r="F135" s="28" t="s">
        <v>66</v>
      </c>
      <c r="G135" s="15" t="s">
        <v>71</v>
      </c>
      <c r="H135" s="1">
        <f>H136+H137+H138+H139+H140+H141+H143</f>
        <v>10709.9</v>
      </c>
      <c r="I135" s="1">
        <f t="shared" ref="I135:M135" si="34">I136+I137+I138+I139+I140+I141</f>
        <v>6500</v>
      </c>
      <c r="J135" s="1">
        <f t="shared" si="34"/>
        <v>0</v>
      </c>
      <c r="K135" s="1">
        <f t="shared" si="34"/>
        <v>0</v>
      </c>
      <c r="L135" s="1">
        <f>L136+L137+L138+L139+L140+L141+L143</f>
        <v>10709.9</v>
      </c>
      <c r="M135" s="1">
        <f t="shared" si="34"/>
        <v>0</v>
      </c>
    </row>
    <row r="136" spans="1:13" ht="18" x14ac:dyDescent="0.3">
      <c r="A136" s="29"/>
      <c r="B136" s="29"/>
      <c r="C136" s="29"/>
      <c r="D136" s="29"/>
      <c r="E136" s="29"/>
      <c r="F136" s="29"/>
      <c r="G136" s="15" t="s">
        <v>0</v>
      </c>
      <c r="H136" s="1">
        <f t="shared" ref="H136:H139" si="35">J136+K136+L136+M136</f>
        <v>0</v>
      </c>
      <c r="I136" s="1">
        <v>0</v>
      </c>
      <c r="J136" s="1">
        <v>0</v>
      </c>
      <c r="K136" s="1">
        <v>0</v>
      </c>
      <c r="L136" s="1">
        <v>0</v>
      </c>
      <c r="M136" s="1">
        <v>0</v>
      </c>
    </row>
    <row r="137" spans="1:13" ht="18" x14ac:dyDescent="0.3">
      <c r="A137" s="29"/>
      <c r="B137" s="29"/>
      <c r="C137" s="29"/>
      <c r="D137" s="29"/>
      <c r="E137" s="29"/>
      <c r="F137" s="29"/>
      <c r="G137" s="23" t="s">
        <v>1</v>
      </c>
      <c r="H137" s="1">
        <f t="shared" si="35"/>
        <v>0</v>
      </c>
      <c r="I137" s="1">
        <v>0</v>
      </c>
      <c r="J137" s="1">
        <v>0</v>
      </c>
      <c r="K137" s="1">
        <v>0</v>
      </c>
      <c r="L137" s="1">
        <v>0</v>
      </c>
      <c r="M137" s="1">
        <v>0</v>
      </c>
    </row>
    <row r="138" spans="1:13" ht="18" x14ac:dyDescent="0.3">
      <c r="A138" s="29"/>
      <c r="B138" s="29"/>
      <c r="C138" s="29"/>
      <c r="D138" s="29"/>
      <c r="E138" s="29"/>
      <c r="F138" s="29"/>
      <c r="G138" s="23" t="s">
        <v>2</v>
      </c>
      <c r="H138" s="1">
        <f t="shared" si="35"/>
        <v>0</v>
      </c>
      <c r="I138" s="1">
        <v>0</v>
      </c>
      <c r="J138" s="1">
        <v>0</v>
      </c>
      <c r="K138" s="1">
        <v>0</v>
      </c>
      <c r="L138" s="1">
        <v>0</v>
      </c>
      <c r="M138" s="1">
        <v>0</v>
      </c>
    </row>
    <row r="139" spans="1:13" ht="18" x14ac:dyDescent="0.3">
      <c r="A139" s="29"/>
      <c r="B139" s="29"/>
      <c r="C139" s="29"/>
      <c r="D139" s="29"/>
      <c r="E139" s="29"/>
      <c r="F139" s="29"/>
      <c r="G139" s="23" t="s">
        <v>3</v>
      </c>
      <c r="H139" s="1">
        <f t="shared" si="35"/>
        <v>2290.1</v>
      </c>
      <c r="I139" s="1">
        <v>2290.1</v>
      </c>
      <c r="J139" s="1">
        <v>0</v>
      </c>
      <c r="K139" s="1">
        <v>0</v>
      </c>
      <c r="L139" s="1">
        <v>2290.1</v>
      </c>
      <c r="M139" s="1">
        <v>0</v>
      </c>
    </row>
    <row r="140" spans="1:13" ht="18" x14ac:dyDescent="0.3">
      <c r="A140" s="29"/>
      <c r="B140" s="29"/>
      <c r="C140" s="29"/>
      <c r="D140" s="29"/>
      <c r="E140" s="29"/>
      <c r="F140" s="29"/>
      <c r="G140" s="23" t="s">
        <v>4</v>
      </c>
      <c r="H140" s="1">
        <f>J140+K140+L140+M140</f>
        <v>4209.8999999999996</v>
      </c>
      <c r="I140" s="1">
        <v>4209.8999999999996</v>
      </c>
      <c r="J140" s="1">
        <v>0</v>
      </c>
      <c r="K140" s="1">
        <v>0</v>
      </c>
      <c r="L140" s="1">
        <v>4209.8999999999996</v>
      </c>
      <c r="M140" s="1">
        <v>0</v>
      </c>
    </row>
    <row r="141" spans="1:13" ht="18" x14ac:dyDescent="0.3">
      <c r="A141" s="29"/>
      <c r="B141" s="29"/>
      <c r="C141" s="29"/>
      <c r="D141" s="29"/>
      <c r="E141" s="29"/>
      <c r="F141" s="29"/>
      <c r="G141" s="15" t="s">
        <v>81</v>
      </c>
      <c r="H141" s="1">
        <f t="shared" ref="H141:H147" si="36">J141+K141+L141+M141</f>
        <v>4209.8999999999996</v>
      </c>
      <c r="I141" s="1">
        <v>0</v>
      </c>
      <c r="J141" s="1">
        <v>0</v>
      </c>
      <c r="K141" s="1">
        <v>0</v>
      </c>
      <c r="L141" s="1">
        <v>4209.8999999999996</v>
      </c>
      <c r="M141" s="1">
        <v>0</v>
      </c>
    </row>
    <row r="142" spans="1:13" s="10" customFormat="1" ht="36" x14ac:dyDescent="0.35">
      <c r="A142" s="29"/>
      <c r="B142" s="29"/>
      <c r="C142" s="29"/>
      <c r="D142" s="29"/>
      <c r="E142" s="29"/>
      <c r="F142" s="29"/>
      <c r="G142" s="8" t="s">
        <v>82</v>
      </c>
      <c r="H142" s="16">
        <f>J142+K142+L142+M142</f>
        <v>4209.8999999999996</v>
      </c>
      <c r="I142" s="16">
        <v>0</v>
      </c>
      <c r="J142" s="16">
        <v>0</v>
      </c>
      <c r="K142" s="16">
        <v>0</v>
      </c>
      <c r="L142" s="16">
        <v>4209.8999999999996</v>
      </c>
      <c r="M142" s="16">
        <v>0</v>
      </c>
    </row>
    <row r="143" spans="1:13" ht="18" x14ac:dyDescent="0.3">
      <c r="A143" s="29"/>
      <c r="B143" s="29"/>
      <c r="C143" s="29"/>
      <c r="D143" s="29"/>
      <c r="E143" s="29"/>
      <c r="F143" s="29"/>
      <c r="G143" s="23" t="s">
        <v>33</v>
      </c>
      <c r="H143" s="1">
        <f t="shared" si="36"/>
        <v>0</v>
      </c>
      <c r="I143" s="1">
        <v>0</v>
      </c>
      <c r="J143" s="1">
        <v>0</v>
      </c>
      <c r="K143" s="1">
        <v>0</v>
      </c>
      <c r="L143" s="1">
        <v>0</v>
      </c>
      <c r="M143" s="1">
        <v>0</v>
      </c>
    </row>
    <row r="144" spans="1:13" ht="18" x14ac:dyDescent="0.3">
      <c r="A144" s="29"/>
      <c r="B144" s="29"/>
      <c r="C144" s="29"/>
      <c r="D144" s="29"/>
      <c r="E144" s="29"/>
      <c r="F144" s="29"/>
      <c r="G144" s="23" t="s">
        <v>40</v>
      </c>
      <c r="H144" s="1">
        <f t="shared" si="36"/>
        <v>0</v>
      </c>
      <c r="I144" s="1">
        <v>0</v>
      </c>
      <c r="J144" s="1">
        <v>0</v>
      </c>
      <c r="K144" s="1">
        <v>0</v>
      </c>
      <c r="L144" s="1">
        <v>0</v>
      </c>
      <c r="M144" s="1">
        <v>0</v>
      </c>
    </row>
    <row r="145" spans="1:15" ht="18" x14ac:dyDescent="0.3">
      <c r="A145" s="29"/>
      <c r="B145" s="29"/>
      <c r="C145" s="29"/>
      <c r="D145" s="29"/>
      <c r="E145" s="29"/>
      <c r="F145" s="29"/>
      <c r="G145" s="23" t="s">
        <v>41</v>
      </c>
      <c r="H145" s="1">
        <f t="shared" si="36"/>
        <v>0</v>
      </c>
      <c r="I145" s="1">
        <v>0</v>
      </c>
      <c r="J145" s="1">
        <v>0</v>
      </c>
      <c r="K145" s="1">
        <v>0</v>
      </c>
      <c r="L145" s="1">
        <v>0</v>
      </c>
      <c r="M145" s="1">
        <v>0</v>
      </c>
    </row>
    <row r="146" spans="1:15" ht="18" x14ac:dyDescent="0.3">
      <c r="A146" s="29"/>
      <c r="B146" s="29"/>
      <c r="C146" s="29"/>
      <c r="D146" s="29"/>
      <c r="E146" s="29"/>
      <c r="F146" s="29"/>
      <c r="G146" s="23" t="s">
        <v>42</v>
      </c>
      <c r="H146" s="1">
        <f t="shared" si="36"/>
        <v>0</v>
      </c>
      <c r="I146" s="1">
        <v>0</v>
      </c>
      <c r="J146" s="1">
        <v>0</v>
      </c>
      <c r="K146" s="1">
        <v>0</v>
      </c>
      <c r="L146" s="1">
        <v>0</v>
      </c>
      <c r="M146" s="1">
        <v>0</v>
      </c>
    </row>
    <row r="147" spans="1:15" ht="18" x14ac:dyDescent="0.3">
      <c r="A147" s="30"/>
      <c r="B147" s="30"/>
      <c r="C147" s="30"/>
      <c r="D147" s="30"/>
      <c r="E147" s="30"/>
      <c r="F147" s="30"/>
      <c r="G147" s="23" t="s">
        <v>43</v>
      </c>
      <c r="H147" s="1">
        <f t="shared" si="36"/>
        <v>0</v>
      </c>
      <c r="I147" s="1">
        <v>0</v>
      </c>
      <c r="J147" s="1">
        <v>0</v>
      </c>
      <c r="K147" s="1">
        <v>0</v>
      </c>
      <c r="L147" s="1">
        <v>0</v>
      </c>
      <c r="M147" s="1">
        <v>0</v>
      </c>
    </row>
    <row r="148" spans="1:15" ht="79.5" customHeight="1" x14ac:dyDescent="0.3">
      <c r="A148" s="28" t="s">
        <v>84</v>
      </c>
      <c r="B148" s="56"/>
      <c r="C148" s="56"/>
      <c r="D148" s="56"/>
      <c r="E148" s="56"/>
      <c r="F148" s="56"/>
      <c r="G148" s="15" t="s">
        <v>71</v>
      </c>
      <c r="H148" s="1">
        <f>H149+H150+H151+H153+H155+H156+H157+H158</f>
        <v>485481</v>
      </c>
      <c r="I148" s="1">
        <f>I149+I150+I151+I153+I155+I156+I157+I158+I159</f>
        <v>219845.9</v>
      </c>
      <c r="J148" s="1">
        <f t="shared" ref="J148:M148" si="37">J149+J150+J151+J153+J155+J156+J157+J158+J159</f>
        <v>0</v>
      </c>
      <c r="K148" s="1">
        <f>K149+K150+K151+K153+K155+K156+K157+K158+K159</f>
        <v>650158.5</v>
      </c>
      <c r="L148" s="1">
        <f>L149+L150+L151+L153+L155+L156+L157+L158+L159</f>
        <v>31287.1</v>
      </c>
      <c r="M148" s="1">
        <f t="shared" si="37"/>
        <v>0</v>
      </c>
      <c r="O148" s="5">
        <f>H162+H175+H188</f>
        <v>476050</v>
      </c>
    </row>
    <row r="149" spans="1:15" ht="18" x14ac:dyDescent="0.3">
      <c r="A149" s="29"/>
      <c r="B149" s="57"/>
      <c r="C149" s="57"/>
      <c r="D149" s="57"/>
      <c r="E149" s="57"/>
      <c r="F149" s="57"/>
      <c r="G149" s="23" t="s">
        <v>0</v>
      </c>
      <c r="H149" s="1">
        <f>J149+K149+L149</f>
        <v>0</v>
      </c>
      <c r="I149" s="1">
        <f>I163+I176+I189</f>
        <v>0</v>
      </c>
      <c r="J149" s="1">
        <f t="shared" ref="J149:M149" si="38">J163+J176+J189</f>
        <v>0</v>
      </c>
      <c r="K149" s="1">
        <f t="shared" si="38"/>
        <v>0</v>
      </c>
      <c r="L149" s="1">
        <f t="shared" si="38"/>
        <v>0</v>
      </c>
      <c r="M149" s="1">
        <f t="shared" si="38"/>
        <v>0</v>
      </c>
    </row>
    <row r="150" spans="1:15" ht="18" x14ac:dyDescent="0.3">
      <c r="A150" s="29"/>
      <c r="B150" s="57"/>
      <c r="C150" s="57"/>
      <c r="D150" s="57"/>
      <c r="E150" s="57"/>
      <c r="F150" s="57"/>
      <c r="G150" s="23" t="s">
        <v>1</v>
      </c>
      <c r="H150" s="1">
        <f t="shared" ref="H150:H155" si="39">J150+K150+L150</f>
        <v>0</v>
      </c>
      <c r="I150" s="1">
        <f>I164+I177+I190</f>
        <v>0</v>
      </c>
      <c r="J150" s="1">
        <v>0</v>
      </c>
      <c r="K150" s="1">
        <f>K164+K177+K190</f>
        <v>0</v>
      </c>
      <c r="L150" s="1">
        <v>0</v>
      </c>
      <c r="M150" s="1">
        <v>0</v>
      </c>
    </row>
    <row r="151" spans="1:15" ht="18" x14ac:dyDescent="0.3">
      <c r="A151" s="29"/>
      <c r="B151" s="57"/>
      <c r="C151" s="57"/>
      <c r="D151" s="57"/>
      <c r="E151" s="57"/>
      <c r="F151" s="57"/>
      <c r="G151" s="23" t="s">
        <v>75</v>
      </c>
      <c r="H151" s="1">
        <f>J151+K151+L151</f>
        <v>99201.7</v>
      </c>
      <c r="I151" s="1">
        <f>I165+I178+I191</f>
        <v>0</v>
      </c>
      <c r="J151" s="1">
        <v>0</v>
      </c>
      <c r="K151" s="1">
        <f>K165+K178+K191</f>
        <v>94196.4</v>
      </c>
      <c r="L151" s="1">
        <f>47.6+L178+L191</f>
        <v>5005.3</v>
      </c>
      <c r="M151" s="1">
        <v>0</v>
      </c>
    </row>
    <row r="152" spans="1:15" s="10" customFormat="1" ht="36" x14ac:dyDescent="0.35">
      <c r="A152" s="29"/>
      <c r="B152" s="57"/>
      <c r="C152" s="57"/>
      <c r="D152" s="57"/>
      <c r="E152" s="57"/>
      <c r="F152" s="57"/>
      <c r="G152" s="18" t="s">
        <v>76</v>
      </c>
      <c r="H152" s="16">
        <f>J152+K152+L152+M152</f>
        <v>37087.9</v>
      </c>
      <c r="I152" s="16">
        <v>0</v>
      </c>
      <c r="J152" s="16">
        <f>J166</f>
        <v>0</v>
      </c>
      <c r="K152" s="16">
        <f t="shared" ref="K152:M152" si="40">K166</f>
        <v>37040.300000000003</v>
      </c>
      <c r="L152" s="16">
        <f t="shared" si="40"/>
        <v>47.6</v>
      </c>
      <c r="M152" s="16">
        <f t="shared" si="40"/>
        <v>0</v>
      </c>
    </row>
    <row r="153" spans="1:15" ht="18" x14ac:dyDescent="0.3">
      <c r="A153" s="29"/>
      <c r="B153" s="57"/>
      <c r="C153" s="57"/>
      <c r="D153" s="57"/>
      <c r="E153" s="57"/>
      <c r="F153" s="57"/>
      <c r="G153" s="23" t="s">
        <v>3</v>
      </c>
      <c r="H153" s="1">
        <f t="shared" si="39"/>
        <v>40499.5</v>
      </c>
      <c r="I153" s="1">
        <f>I167+I179+I192</f>
        <v>0</v>
      </c>
      <c r="J153" s="1">
        <f>J167+J179+J192</f>
        <v>0</v>
      </c>
      <c r="K153" s="1">
        <f>K167+K179+K192</f>
        <v>37040.300000000003</v>
      </c>
      <c r="L153" s="1">
        <f>L167+1509.7+L192</f>
        <v>3459.2</v>
      </c>
      <c r="M153" s="1">
        <v>0</v>
      </c>
    </row>
    <row r="154" spans="1:15" s="10" customFormat="1" ht="36" x14ac:dyDescent="0.35">
      <c r="A154" s="29"/>
      <c r="B154" s="57"/>
      <c r="C154" s="57"/>
      <c r="D154" s="57"/>
      <c r="E154" s="57"/>
      <c r="F154" s="57"/>
      <c r="G154" s="18" t="s">
        <v>76</v>
      </c>
      <c r="H154" s="16">
        <f>J154+K154+1509.7</f>
        <v>1509.7</v>
      </c>
      <c r="I154" s="16">
        <v>0</v>
      </c>
      <c r="J154" s="16">
        <f>J180</f>
        <v>0</v>
      </c>
      <c r="K154" s="16">
        <f t="shared" ref="K154:M154" si="41">K180</f>
        <v>0</v>
      </c>
      <c r="L154" s="16">
        <f>L180</f>
        <v>1509.7</v>
      </c>
      <c r="M154" s="16">
        <f t="shared" si="41"/>
        <v>0</v>
      </c>
    </row>
    <row r="155" spans="1:15" ht="18" x14ac:dyDescent="0.3">
      <c r="A155" s="29"/>
      <c r="B155" s="57"/>
      <c r="C155" s="57"/>
      <c r="D155" s="57"/>
      <c r="E155" s="57"/>
      <c r="F155" s="57"/>
      <c r="G155" s="23" t="s">
        <v>4</v>
      </c>
      <c r="H155" s="1">
        <f t="shared" si="39"/>
        <v>27658.800000000003</v>
      </c>
      <c r="I155" s="1">
        <f t="shared" ref="I155:I161" si="42">I168+I181+I193</f>
        <v>0</v>
      </c>
      <c r="J155" s="1">
        <v>0</v>
      </c>
      <c r="K155" s="1">
        <f t="shared" ref="K155:L161" si="43">K168+K181+K193</f>
        <v>26275.9</v>
      </c>
      <c r="L155" s="1">
        <f t="shared" si="43"/>
        <v>1382.9</v>
      </c>
      <c r="M155" s="1">
        <v>0</v>
      </c>
    </row>
    <row r="156" spans="1:15" ht="18" x14ac:dyDescent="0.3">
      <c r="A156" s="29"/>
      <c r="B156" s="57"/>
      <c r="C156" s="57"/>
      <c r="D156" s="57"/>
      <c r="E156" s="57"/>
      <c r="F156" s="57"/>
      <c r="G156" s="23" t="s">
        <v>5</v>
      </c>
      <c r="H156" s="1">
        <f>J156+K156+L156</f>
        <v>0</v>
      </c>
      <c r="I156" s="1">
        <f>I169+I182+I194+I206</f>
        <v>0</v>
      </c>
      <c r="J156" s="1">
        <v>0</v>
      </c>
      <c r="K156" s="1">
        <f t="shared" si="43"/>
        <v>0</v>
      </c>
      <c r="L156" s="1">
        <f t="shared" si="43"/>
        <v>0</v>
      </c>
      <c r="M156" s="1">
        <v>0</v>
      </c>
    </row>
    <row r="157" spans="1:15" ht="18" x14ac:dyDescent="0.3">
      <c r="A157" s="29"/>
      <c r="B157" s="57"/>
      <c r="C157" s="57"/>
      <c r="D157" s="57"/>
      <c r="E157" s="57"/>
      <c r="F157" s="57"/>
      <c r="G157" s="23" t="s">
        <v>33</v>
      </c>
      <c r="H157" s="1">
        <f>J157+K157+L157</f>
        <v>192029.5</v>
      </c>
      <c r="I157" s="1">
        <f>I170+I183+I195+I207+I219</f>
        <v>27282.5</v>
      </c>
      <c r="J157" s="1">
        <v>0</v>
      </c>
      <c r="K157" s="1">
        <f>K170+K183+K195+K207+K219</f>
        <v>189913.1</v>
      </c>
      <c r="L157" s="1">
        <f>L170+L183+L195+L207+L219</f>
        <v>2116.4</v>
      </c>
      <c r="M157" s="1">
        <v>0</v>
      </c>
    </row>
    <row r="158" spans="1:15" ht="18" x14ac:dyDescent="0.3">
      <c r="A158" s="29"/>
      <c r="B158" s="57"/>
      <c r="C158" s="57"/>
      <c r="D158" s="57"/>
      <c r="E158" s="57"/>
      <c r="F158" s="57"/>
      <c r="G158" s="23" t="s">
        <v>40</v>
      </c>
      <c r="H158" s="1">
        <f>J158+K158+L158</f>
        <v>126091.50000000001</v>
      </c>
      <c r="I158" s="1">
        <f>I171+I184+I196+I233+I208+I220+I245+I257+I269+I281</f>
        <v>60590.6</v>
      </c>
      <c r="J158" s="1">
        <v>0</v>
      </c>
      <c r="K158" s="1">
        <f>K171+K184+K196+K233+K208+K220+K245+K257+K269+K281</f>
        <v>118526.10000000002</v>
      </c>
      <c r="L158" s="1">
        <f>L171+L184+L196+L233+L208+L220+L245+L257+L269+L281</f>
        <v>7565.4</v>
      </c>
      <c r="M158" s="1">
        <v>0</v>
      </c>
    </row>
    <row r="159" spans="1:15" ht="18" x14ac:dyDescent="0.3">
      <c r="A159" s="29"/>
      <c r="B159" s="57"/>
      <c r="C159" s="57"/>
      <c r="D159" s="57"/>
      <c r="E159" s="57"/>
      <c r="F159" s="57"/>
      <c r="G159" s="23" t="s">
        <v>41</v>
      </c>
      <c r="H159" s="1">
        <f>J159+K159+L159</f>
        <v>195964.6</v>
      </c>
      <c r="I159" s="1">
        <f>I172+I185+I197+I234+I209+I222+I246+I258+I270+I282</f>
        <v>131972.79999999999</v>
      </c>
      <c r="J159" s="1">
        <v>0</v>
      </c>
      <c r="K159" s="1">
        <f>K172+K185+K197+K234+K209+K222+K246+K258+K270+K282</f>
        <v>184206.7</v>
      </c>
      <c r="L159" s="1">
        <f>L172+L185+L197+L234+L209+L222+L246+L258+L270+L282</f>
        <v>11757.9</v>
      </c>
      <c r="M159" s="1">
        <v>0</v>
      </c>
    </row>
    <row r="160" spans="1:15" ht="18" x14ac:dyDescent="0.3">
      <c r="A160" s="29"/>
      <c r="B160" s="57"/>
      <c r="C160" s="57"/>
      <c r="D160" s="57"/>
      <c r="E160" s="57"/>
      <c r="F160" s="57"/>
      <c r="G160" s="23" t="s">
        <v>42</v>
      </c>
      <c r="H160" s="1">
        <f t="shared" ref="H160" si="44">J160+K160+L160</f>
        <v>0</v>
      </c>
      <c r="I160" s="1">
        <f t="shared" si="42"/>
        <v>0</v>
      </c>
      <c r="J160" s="1">
        <v>0</v>
      </c>
      <c r="K160" s="1">
        <f>K173+K186+K198+K235</f>
        <v>0</v>
      </c>
      <c r="L160" s="1">
        <f t="shared" si="43"/>
        <v>0</v>
      </c>
      <c r="M160" s="1">
        <v>0</v>
      </c>
    </row>
    <row r="161" spans="1:13" ht="18" x14ac:dyDescent="0.3">
      <c r="A161" s="30"/>
      <c r="B161" s="58"/>
      <c r="C161" s="58"/>
      <c r="D161" s="58"/>
      <c r="E161" s="58"/>
      <c r="F161" s="58"/>
      <c r="G161" s="23" t="s">
        <v>43</v>
      </c>
      <c r="H161" s="1">
        <v>0</v>
      </c>
      <c r="I161" s="1">
        <f t="shared" si="42"/>
        <v>0</v>
      </c>
      <c r="J161" s="1">
        <v>0</v>
      </c>
      <c r="K161" s="1">
        <f>K174+K187+K199+K236</f>
        <v>0</v>
      </c>
      <c r="L161" s="1">
        <f t="shared" si="43"/>
        <v>0</v>
      </c>
      <c r="M161" s="1">
        <v>0</v>
      </c>
    </row>
    <row r="162" spans="1:13" ht="79.5" hidden="1" customHeight="1" x14ac:dyDescent="0.3">
      <c r="A162" s="28" t="s">
        <v>52</v>
      </c>
      <c r="B162" s="56" t="s">
        <v>14</v>
      </c>
      <c r="C162" s="56" t="s">
        <v>20</v>
      </c>
      <c r="D162" s="56" t="s">
        <v>64</v>
      </c>
      <c r="E162" s="56" t="s">
        <v>16</v>
      </c>
      <c r="F162" s="56" t="s">
        <v>18</v>
      </c>
      <c r="G162" s="15" t="s">
        <v>72</v>
      </c>
      <c r="H162" s="1">
        <f>J162+K162+L162+M162</f>
        <v>308737.59999999998</v>
      </c>
      <c r="I162" s="1">
        <f>I163+I164+I165+I167+I168+I169</f>
        <v>0</v>
      </c>
      <c r="J162" s="1">
        <f>+J163+J164+J165+J167+J168+J169</f>
        <v>0</v>
      </c>
      <c r="K162" s="1">
        <f>K175+K188+K200+K285</f>
        <v>308690</v>
      </c>
      <c r="L162" s="1">
        <f>L163+L164+47.6+L167+L168+L169</f>
        <v>47.6</v>
      </c>
      <c r="M162" s="1">
        <f>M163+M164+M165+M167+M168+M169</f>
        <v>0</v>
      </c>
    </row>
    <row r="163" spans="1:13" ht="18" hidden="1" x14ac:dyDescent="0.3">
      <c r="A163" s="29"/>
      <c r="B163" s="57"/>
      <c r="C163" s="57"/>
      <c r="D163" s="57"/>
      <c r="E163" s="57"/>
      <c r="F163" s="57"/>
      <c r="G163" s="23" t="s">
        <v>0</v>
      </c>
      <c r="H163" s="1">
        <f>J163+K163+L163+M163</f>
        <v>0</v>
      </c>
      <c r="I163" s="1">
        <v>0</v>
      </c>
      <c r="J163" s="1">
        <v>0</v>
      </c>
      <c r="K163" s="1">
        <f>K176+K189+K201+K286</f>
        <v>0</v>
      </c>
      <c r="L163" s="1">
        <v>0</v>
      </c>
      <c r="M163" s="1">
        <v>0</v>
      </c>
    </row>
    <row r="164" spans="1:13" ht="18" hidden="1" x14ac:dyDescent="0.3">
      <c r="A164" s="29"/>
      <c r="B164" s="57"/>
      <c r="C164" s="57"/>
      <c r="D164" s="57"/>
      <c r="E164" s="57"/>
      <c r="F164" s="57"/>
      <c r="G164" s="23" t="s">
        <v>1</v>
      </c>
      <c r="H164" s="1">
        <f>J164+K164+L164+M164</f>
        <v>0</v>
      </c>
      <c r="I164" s="1">
        <v>0</v>
      </c>
      <c r="J164" s="1">
        <v>0</v>
      </c>
      <c r="K164" s="1">
        <f>K177+K190+K202+K287</f>
        <v>0</v>
      </c>
      <c r="L164" s="1">
        <v>0</v>
      </c>
      <c r="M164" s="1">
        <v>0</v>
      </c>
    </row>
    <row r="165" spans="1:13" ht="18" hidden="1" x14ac:dyDescent="0.3">
      <c r="A165" s="29"/>
      <c r="B165" s="57"/>
      <c r="C165" s="57"/>
      <c r="D165" s="57"/>
      <c r="E165" s="57"/>
      <c r="F165" s="57"/>
      <c r="G165" s="23" t="s">
        <v>75</v>
      </c>
      <c r="H165" s="1">
        <f>47.6</f>
        <v>47.6</v>
      </c>
      <c r="I165" s="1">
        <v>0</v>
      </c>
      <c r="J165" s="1">
        <v>0</v>
      </c>
      <c r="K165" s="1">
        <v>0</v>
      </c>
      <c r="L165" s="1">
        <v>47.6</v>
      </c>
      <c r="M165" s="1">
        <v>0</v>
      </c>
    </row>
    <row r="166" spans="1:13" s="10" customFormat="1" ht="36" hidden="1" x14ac:dyDescent="0.35">
      <c r="A166" s="29"/>
      <c r="B166" s="57"/>
      <c r="C166" s="57"/>
      <c r="D166" s="57"/>
      <c r="E166" s="57"/>
      <c r="F166" s="57"/>
      <c r="G166" s="18" t="s">
        <v>76</v>
      </c>
      <c r="H166" s="16">
        <f>J166+K166+L166+M166</f>
        <v>37087.9</v>
      </c>
      <c r="I166" s="16">
        <v>0</v>
      </c>
      <c r="J166" s="16">
        <v>0</v>
      </c>
      <c r="K166" s="1">
        <f>K179+K192+K204+K289</f>
        <v>37040.300000000003</v>
      </c>
      <c r="L166" s="16">
        <v>47.6</v>
      </c>
      <c r="M166" s="16">
        <v>0</v>
      </c>
    </row>
    <row r="167" spans="1:13" ht="18" hidden="1" x14ac:dyDescent="0.3">
      <c r="A167" s="29"/>
      <c r="B167" s="57"/>
      <c r="C167" s="57"/>
      <c r="D167" s="57"/>
      <c r="E167" s="57"/>
      <c r="F167" s="57"/>
      <c r="G167" s="23" t="s">
        <v>3</v>
      </c>
      <c r="H167" s="1">
        <v>0</v>
      </c>
      <c r="I167" s="1">
        <v>0</v>
      </c>
      <c r="J167" s="1">
        <v>0</v>
      </c>
      <c r="K167" s="1">
        <v>0</v>
      </c>
      <c r="L167" s="1">
        <v>0</v>
      </c>
      <c r="M167" s="1">
        <v>0</v>
      </c>
    </row>
    <row r="168" spans="1:13" ht="18" hidden="1" x14ac:dyDescent="0.3">
      <c r="A168" s="29"/>
      <c r="B168" s="57"/>
      <c r="C168" s="57"/>
      <c r="D168" s="57"/>
      <c r="E168" s="57"/>
      <c r="F168" s="57"/>
      <c r="G168" s="23" t="s">
        <v>4</v>
      </c>
      <c r="H168" s="1">
        <v>0</v>
      </c>
      <c r="I168" s="1">
        <v>0</v>
      </c>
      <c r="J168" s="1">
        <v>0</v>
      </c>
      <c r="K168" s="1">
        <f>K181+K194+K206+K291</f>
        <v>0</v>
      </c>
      <c r="L168" s="1">
        <v>0</v>
      </c>
      <c r="M168" s="1">
        <v>0</v>
      </c>
    </row>
    <row r="169" spans="1:13" ht="18" hidden="1" x14ac:dyDescent="0.3">
      <c r="A169" s="29"/>
      <c r="B169" s="57"/>
      <c r="C169" s="57"/>
      <c r="D169" s="57"/>
      <c r="E169" s="57"/>
      <c r="F169" s="57"/>
      <c r="G169" s="23" t="s">
        <v>5</v>
      </c>
      <c r="H169" s="1">
        <v>0</v>
      </c>
      <c r="I169" s="1">
        <v>0</v>
      </c>
      <c r="J169" s="1">
        <v>0</v>
      </c>
      <c r="K169" s="1">
        <v>0</v>
      </c>
      <c r="L169" s="1">
        <v>0</v>
      </c>
      <c r="M169" s="1">
        <v>0</v>
      </c>
    </row>
    <row r="170" spans="1:13" ht="18" hidden="1" x14ac:dyDescent="0.3">
      <c r="A170" s="29"/>
      <c r="B170" s="57"/>
      <c r="C170" s="57"/>
      <c r="D170" s="57"/>
      <c r="E170" s="57"/>
      <c r="F170" s="57"/>
      <c r="G170" s="23" t="s">
        <v>33</v>
      </c>
      <c r="H170" s="1">
        <v>0</v>
      </c>
      <c r="I170" s="1">
        <v>0</v>
      </c>
      <c r="J170" s="1">
        <v>0</v>
      </c>
      <c r="K170" s="1">
        <f t="shared" ref="K170:K177" si="45">K183+K196+K208+K293</f>
        <v>104594.70000000001</v>
      </c>
      <c r="L170" s="1">
        <v>0</v>
      </c>
      <c r="M170" s="1">
        <v>0</v>
      </c>
    </row>
    <row r="171" spans="1:13" ht="18" hidden="1" x14ac:dyDescent="0.3">
      <c r="A171" s="29"/>
      <c r="B171" s="57"/>
      <c r="C171" s="57"/>
      <c r="D171" s="57"/>
      <c r="E171" s="57"/>
      <c r="F171" s="57"/>
      <c r="G171" s="23" t="s">
        <v>40</v>
      </c>
      <c r="H171" s="1">
        <v>0</v>
      </c>
      <c r="I171" s="1">
        <v>0</v>
      </c>
      <c r="J171" s="1">
        <v>0</v>
      </c>
      <c r="K171" s="1">
        <v>0</v>
      </c>
      <c r="L171" s="1">
        <v>0</v>
      </c>
      <c r="M171" s="1">
        <v>0</v>
      </c>
    </row>
    <row r="172" spans="1:13" ht="18" hidden="1" x14ac:dyDescent="0.3">
      <c r="A172" s="29"/>
      <c r="B172" s="57"/>
      <c r="C172" s="57"/>
      <c r="D172" s="57"/>
      <c r="E172" s="57"/>
      <c r="F172" s="57"/>
      <c r="G172" s="23" t="s">
        <v>41</v>
      </c>
      <c r="H172" s="1">
        <v>0</v>
      </c>
      <c r="I172" s="1">
        <v>0</v>
      </c>
      <c r="J172" s="1">
        <v>0</v>
      </c>
      <c r="K172" s="1">
        <f t="shared" si="45"/>
        <v>0</v>
      </c>
      <c r="L172" s="1">
        <v>0</v>
      </c>
      <c r="M172" s="1">
        <v>0</v>
      </c>
    </row>
    <row r="173" spans="1:13" ht="18" hidden="1" x14ac:dyDescent="0.3">
      <c r="A173" s="29"/>
      <c r="B173" s="57"/>
      <c r="C173" s="57"/>
      <c r="D173" s="57"/>
      <c r="E173" s="57"/>
      <c r="F173" s="57"/>
      <c r="G173" s="23" t="s">
        <v>42</v>
      </c>
      <c r="H173" s="1">
        <v>0</v>
      </c>
      <c r="I173" s="1">
        <v>0</v>
      </c>
      <c r="J173" s="1">
        <v>0</v>
      </c>
      <c r="K173" s="1">
        <v>0</v>
      </c>
      <c r="L173" s="1">
        <v>0</v>
      </c>
      <c r="M173" s="1">
        <v>0</v>
      </c>
    </row>
    <row r="174" spans="1:13" ht="18" hidden="1" x14ac:dyDescent="0.3">
      <c r="A174" s="30"/>
      <c r="B174" s="58"/>
      <c r="C174" s="58"/>
      <c r="D174" s="58"/>
      <c r="E174" s="58"/>
      <c r="F174" s="58"/>
      <c r="G174" s="23" t="s">
        <v>43</v>
      </c>
      <c r="H174" s="1">
        <v>0</v>
      </c>
      <c r="I174" s="1">
        <v>0</v>
      </c>
      <c r="J174" s="1">
        <v>0</v>
      </c>
      <c r="K174" s="1">
        <v>0</v>
      </c>
      <c r="L174" s="1">
        <v>0</v>
      </c>
      <c r="M174" s="1">
        <v>0</v>
      </c>
    </row>
    <row r="175" spans="1:13" ht="81.75" hidden="1" customHeight="1" x14ac:dyDescent="0.3">
      <c r="A175" s="28" t="s">
        <v>53</v>
      </c>
      <c r="B175" s="28" t="s">
        <v>14</v>
      </c>
      <c r="C175" s="28" t="s">
        <v>29</v>
      </c>
      <c r="D175" s="59">
        <v>174899</v>
      </c>
      <c r="E175" s="28" t="s">
        <v>16</v>
      </c>
      <c r="F175" s="28" t="s">
        <v>19</v>
      </c>
      <c r="G175" s="15" t="s">
        <v>72</v>
      </c>
      <c r="H175" s="1">
        <f>H176+H177+H178+H179+H181+H182</f>
        <v>60770.7</v>
      </c>
      <c r="I175" s="1">
        <v>0</v>
      </c>
      <c r="J175" s="1">
        <v>0</v>
      </c>
      <c r="K175" s="1">
        <f t="shared" si="45"/>
        <v>101214.6</v>
      </c>
      <c r="L175" s="1">
        <f>L176+L177+L178+1509.7+L181+L182</f>
        <v>4472.7</v>
      </c>
      <c r="M175" s="1">
        <v>0</v>
      </c>
    </row>
    <row r="176" spans="1:13" ht="18" hidden="1" x14ac:dyDescent="0.3">
      <c r="A176" s="29"/>
      <c r="B176" s="29"/>
      <c r="C176" s="29"/>
      <c r="D176" s="60"/>
      <c r="E176" s="29"/>
      <c r="F176" s="29"/>
      <c r="G176" s="15" t="s">
        <v>0</v>
      </c>
      <c r="H176" s="1">
        <v>0</v>
      </c>
      <c r="I176" s="1">
        <v>0</v>
      </c>
      <c r="J176" s="1">
        <v>0</v>
      </c>
      <c r="K176" s="1">
        <f t="shared" si="45"/>
        <v>0</v>
      </c>
      <c r="L176" s="1">
        <v>0</v>
      </c>
      <c r="M176" s="1">
        <v>0</v>
      </c>
    </row>
    <row r="177" spans="1:15" ht="18" hidden="1" x14ac:dyDescent="0.3">
      <c r="A177" s="29"/>
      <c r="B177" s="29"/>
      <c r="C177" s="29"/>
      <c r="D177" s="60"/>
      <c r="E177" s="29"/>
      <c r="F177" s="29"/>
      <c r="G177" s="23" t="s">
        <v>1</v>
      </c>
      <c r="H177" s="1">
        <f>J177+K177+L177+M177</f>
        <v>0</v>
      </c>
      <c r="I177" s="1">
        <v>0</v>
      </c>
      <c r="J177" s="1">
        <v>0</v>
      </c>
      <c r="K177" s="1">
        <f t="shared" si="45"/>
        <v>0</v>
      </c>
      <c r="L177" s="1">
        <v>0</v>
      </c>
      <c r="M177" s="1">
        <v>0</v>
      </c>
    </row>
    <row r="178" spans="1:15" ht="18" hidden="1" x14ac:dyDescent="0.3">
      <c r="A178" s="29"/>
      <c r="B178" s="29"/>
      <c r="C178" s="29"/>
      <c r="D178" s="60"/>
      <c r="E178" s="29"/>
      <c r="F178" s="29"/>
      <c r="G178" s="23" t="s">
        <v>2</v>
      </c>
      <c r="H178" s="1">
        <f>J178+K178+L178+M178</f>
        <v>59261</v>
      </c>
      <c r="I178" s="1">
        <v>0</v>
      </c>
      <c r="J178" s="1">
        <v>0</v>
      </c>
      <c r="K178" s="1">
        <v>56298</v>
      </c>
      <c r="L178" s="1">
        <v>2963</v>
      </c>
      <c r="M178" s="1">
        <v>0</v>
      </c>
      <c r="N178" s="2" t="s">
        <v>28</v>
      </c>
    </row>
    <row r="179" spans="1:15" ht="18" hidden="1" x14ac:dyDescent="0.3">
      <c r="A179" s="29"/>
      <c r="B179" s="29"/>
      <c r="C179" s="29"/>
      <c r="D179" s="60"/>
      <c r="E179" s="29"/>
      <c r="F179" s="29"/>
      <c r="G179" s="23" t="s">
        <v>80</v>
      </c>
      <c r="H179" s="1">
        <f>J179+K179+1509.7</f>
        <v>1509.7</v>
      </c>
      <c r="I179" s="1">
        <v>0</v>
      </c>
      <c r="J179" s="1">
        <v>0</v>
      </c>
      <c r="K179" s="1">
        <v>0</v>
      </c>
      <c r="L179" s="1">
        <v>1509.7</v>
      </c>
      <c r="M179" s="1">
        <v>0</v>
      </c>
    </row>
    <row r="180" spans="1:15" s="10" customFormat="1" ht="36" hidden="1" x14ac:dyDescent="0.35">
      <c r="A180" s="29"/>
      <c r="B180" s="29"/>
      <c r="C180" s="29"/>
      <c r="D180" s="60"/>
      <c r="E180" s="29"/>
      <c r="F180" s="29"/>
      <c r="G180" s="18" t="s">
        <v>76</v>
      </c>
      <c r="H180" s="16">
        <f>J180+K180+1509.7</f>
        <v>1509.7</v>
      </c>
      <c r="I180" s="16">
        <v>0</v>
      </c>
      <c r="J180" s="16">
        <v>0</v>
      </c>
      <c r="K180" s="1">
        <v>0</v>
      </c>
      <c r="L180" s="16">
        <v>1509.7</v>
      </c>
      <c r="M180" s="16">
        <v>0</v>
      </c>
    </row>
    <row r="181" spans="1:15" ht="18" hidden="1" x14ac:dyDescent="0.3">
      <c r="A181" s="29"/>
      <c r="B181" s="29"/>
      <c r="C181" s="29"/>
      <c r="D181" s="60"/>
      <c r="E181" s="29"/>
      <c r="F181" s="29"/>
      <c r="G181" s="23" t="s">
        <v>4</v>
      </c>
      <c r="H181" s="1">
        <f>J181+K181+L181+M181</f>
        <v>0</v>
      </c>
      <c r="I181" s="1">
        <v>0</v>
      </c>
      <c r="J181" s="1">
        <v>0</v>
      </c>
      <c r="K181" s="1">
        <v>0</v>
      </c>
      <c r="L181" s="1">
        <v>0</v>
      </c>
      <c r="M181" s="1">
        <v>0</v>
      </c>
    </row>
    <row r="182" spans="1:15" ht="18" hidden="1" x14ac:dyDescent="0.3">
      <c r="A182" s="29"/>
      <c r="B182" s="29"/>
      <c r="C182" s="29"/>
      <c r="D182" s="60"/>
      <c r="E182" s="29"/>
      <c r="F182" s="29"/>
      <c r="G182" s="23" t="s">
        <v>5</v>
      </c>
      <c r="H182" s="1">
        <f>J182+K182+L182+M182</f>
        <v>0</v>
      </c>
      <c r="I182" s="1">
        <v>0</v>
      </c>
      <c r="J182" s="1">
        <v>0</v>
      </c>
      <c r="K182" s="1">
        <v>0</v>
      </c>
      <c r="L182" s="1">
        <v>0</v>
      </c>
      <c r="M182" s="1">
        <v>0</v>
      </c>
    </row>
    <row r="183" spans="1:15" ht="18" hidden="1" x14ac:dyDescent="0.3">
      <c r="A183" s="29"/>
      <c r="B183" s="29"/>
      <c r="C183" s="29"/>
      <c r="D183" s="60"/>
      <c r="E183" s="29"/>
      <c r="F183" s="29"/>
      <c r="G183" s="23" t="s">
        <v>33</v>
      </c>
      <c r="H183" s="1">
        <f t="shared" ref="H183:H187" si="46">J183+K183+L183+M183</f>
        <v>60152.3</v>
      </c>
      <c r="I183" s="1">
        <v>0</v>
      </c>
      <c r="J183" s="1">
        <v>0</v>
      </c>
      <c r="K183" s="1">
        <f t="shared" ref="K183:K190" si="47">K196+K209+K222+K306</f>
        <v>60152.3</v>
      </c>
      <c r="L183" s="1">
        <v>0</v>
      </c>
      <c r="M183" s="1">
        <v>0</v>
      </c>
    </row>
    <row r="184" spans="1:15" ht="18" hidden="1" x14ac:dyDescent="0.3">
      <c r="A184" s="29"/>
      <c r="B184" s="29"/>
      <c r="C184" s="29"/>
      <c r="D184" s="60"/>
      <c r="E184" s="29"/>
      <c r="F184" s="29"/>
      <c r="G184" s="23" t="s">
        <v>40</v>
      </c>
      <c r="H184" s="1">
        <f t="shared" si="46"/>
        <v>0</v>
      </c>
      <c r="I184" s="1">
        <v>0</v>
      </c>
      <c r="J184" s="1">
        <v>0</v>
      </c>
      <c r="K184" s="1">
        <f t="shared" si="47"/>
        <v>0</v>
      </c>
      <c r="L184" s="1">
        <v>0</v>
      </c>
      <c r="M184" s="1">
        <v>0</v>
      </c>
    </row>
    <row r="185" spans="1:15" ht="18" hidden="1" x14ac:dyDescent="0.3">
      <c r="A185" s="29"/>
      <c r="B185" s="29"/>
      <c r="C185" s="29"/>
      <c r="D185" s="60"/>
      <c r="E185" s="29"/>
      <c r="F185" s="29"/>
      <c r="G185" s="23" t="s">
        <v>41</v>
      </c>
      <c r="H185" s="1">
        <f t="shared" si="46"/>
        <v>0</v>
      </c>
      <c r="I185" s="1">
        <v>0</v>
      </c>
      <c r="J185" s="1">
        <v>0</v>
      </c>
      <c r="K185" s="1">
        <f t="shared" si="47"/>
        <v>0</v>
      </c>
      <c r="L185" s="1">
        <v>0</v>
      </c>
      <c r="M185" s="1">
        <v>0</v>
      </c>
    </row>
    <row r="186" spans="1:15" ht="18" hidden="1" x14ac:dyDescent="0.3">
      <c r="A186" s="29"/>
      <c r="B186" s="29"/>
      <c r="C186" s="29"/>
      <c r="D186" s="60"/>
      <c r="E186" s="29"/>
      <c r="F186" s="29"/>
      <c r="G186" s="23" t="s">
        <v>42</v>
      </c>
      <c r="H186" s="1">
        <f t="shared" si="46"/>
        <v>0</v>
      </c>
      <c r="I186" s="1">
        <v>0</v>
      </c>
      <c r="J186" s="1">
        <v>0</v>
      </c>
      <c r="K186" s="1">
        <v>0</v>
      </c>
      <c r="L186" s="1">
        <v>0</v>
      </c>
      <c r="M186" s="1">
        <v>0</v>
      </c>
      <c r="O186" s="7">
        <f>H188+H175+H162</f>
        <v>476050</v>
      </c>
    </row>
    <row r="187" spans="1:15" ht="18" hidden="1" x14ac:dyDescent="0.3">
      <c r="A187" s="30"/>
      <c r="B187" s="30"/>
      <c r="C187" s="30"/>
      <c r="D187" s="61"/>
      <c r="E187" s="30"/>
      <c r="F187" s="30"/>
      <c r="G187" s="23" t="s">
        <v>43</v>
      </c>
      <c r="H187" s="1">
        <f t="shared" si="46"/>
        <v>0</v>
      </c>
      <c r="I187" s="1">
        <v>0</v>
      </c>
      <c r="J187" s="1">
        <v>0</v>
      </c>
      <c r="K187" s="1">
        <v>0</v>
      </c>
      <c r="L187" s="1">
        <v>0</v>
      </c>
      <c r="M187" s="1">
        <v>0</v>
      </c>
    </row>
    <row r="188" spans="1:15" ht="85.5" hidden="1" customHeight="1" x14ac:dyDescent="0.3">
      <c r="A188" s="28" t="s">
        <v>54</v>
      </c>
      <c r="B188" s="28" t="s">
        <v>14</v>
      </c>
      <c r="C188" s="28" t="s">
        <v>30</v>
      </c>
      <c r="D188" s="53">
        <v>181837.2</v>
      </c>
      <c r="E188" s="28" t="s">
        <v>21</v>
      </c>
      <c r="F188" s="28" t="s">
        <v>67</v>
      </c>
      <c r="G188" s="15" t="s">
        <v>72</v>
      </c>
      <c r="H188" s="1">
        <f>H189+H190+H191+H192+H193+H194+H195+H196+H197+H198+H199</f>
        <v>106541.7</v>
      </c>
      <c r="I188" s="1">
        <f>I189</f>
        <v>0</v>
      </c>
      <c r="J188" s="1">
        <f>J189+J190+J191+J192+J193+J194</f>
        <v>0</v>
      </c>
      <c r="K188" s="1">
        <f t="shared" ref="K188" si="48">K189+K190+K191+K192+K193+K194+K195+K196+K197+K198+K199</f>
        <v>101214.6</v>
      </c>
      <c r="L188" s="1">
        <f>L189+L190+L191+L192+L193+L194+L195+L196+L197+L198+L199</f>
        <v>5327.1</v>
      </c>
      <c r="M188" s="1">
        <v>0</v>
      </c>
    </row>
    <row r="189" spans="1:15" ht="18" hidden="1" x14ac:dyDescent="0.3">
      <c r="A189" s="29"/>
      <c r="B189" s="29"/>
      <c r="C189" s="29"/>
      <c r="D189" s="54"/>
      <c r="E189" s="29"/>
      <c r="F189" s="29"/>
      <c r="G189" s="15" t="s">
        <v>0</v>
      </c>
      <c r="H189" s="1">
        <f t="shared" ref="H189:H194" si="49">J189+K189+L189</f>
        <v>0</v>
      </c>
      <c r="I189" s="1">
        <v>0</v>
      </c>
      <c r="J189" s="1">
        <v>0</v>
      </c>
      <c r="K189" s="1">
        <f t="shared" si="47"/>
        <v>0</v>
      </c>
      <c r="L189" s="1">
        <v>0</v>
      </c>
      <c r="M189" s="1">
        <v>0</v>
      </c>
    </row>
    <row r="190" spans="1:15" ht="18" hidden="1" x14ac:dyDescent="0.3">
      <c r="A190" s="29"/>
      <c r="B190" s="29"/>
      <c r="C190" s="29"/>
      <c r="D190" s="54"/>
      <c r="E190" s="29"/>
      <c r="F190" s="29"/>
      <c r="G190" s="23" t="s">
        <v>1</v>
      </c>
      <c r="H190" s="1">
        <f t="shared" si="49"/>
        <v>0</v>
      </c>
      <c r="I190" s="1">
        <v>0</v>
      </c>
      <c r="J190" s="1">
        <v>0</v>
      </c>
      <c r="K190" s="1">
        <f t="shared" si="47"/>
        <v>0</v>
      </c>
      <c r="L190" s="1">
        <v>0</v>
      </c>
      <c r="M190" s="1">
        <v>0</v>
      </c>
    </row>
    <row r="191" spans="1:15" ht="18" hidden="1" x14ac:dyDescent="0.3">
      <c r="A191" s="29"/>
      <c r="B191" s="29"/>
      <c r="C191" s="29"/>
      <c r="D191" s="54"/>
      <c r="E191" s="29"/>
      <c r="F191" s="29"/>
      <c r="G191" s="23" t="s">
        <v>2</v>
      </c>
      <c r="H191" s="1">
        <f t="shared" si="49"/>
        <v>39893.1</v>
      </c>
      <c r="I191" s="1">
        <v>0</v>
      </c>
      <c r="J191" s="1">
        <v>0</v>
      </c>
      <c r="K191" s="1">
        <v>37898.400000000001</v>
      </c>
      <c r="L191" s="1">
        <v>1994.7</v>
      </c>
      <c r="M191" s="1">
        <v>0</v>
      </c>
    </row>
    <row r="192" spans="1:15" ht="18" hidden="1" x14ac:dyDescent="0.3">
      <c r="A192" s="29"/>
      <c r="B192" s="29"/>
      <c r="C192" s="29"/>
      <c r="D192" s="54"/>
      <c r="E192" s="29"/>
      <c r="F192" s="29"/>
      <c r="G192" s="23" t="s">
        <v>3</v>
      </c>
      <c r="H192" s="1">
        <f t="shared" si="49"/>
        <v>38989.800000000003</v>
      </c>
      <c r="I192" s="1">
        <v>0</v>
      </c>
      <c r="J192" s="1">
        <v>0</v>
      </c>
      <c r="K192" s="1">
        <v>37040.300000000003</v>
      </c>
      <c r="L192" s="1">
        <v>1949.5</v>
      </c>
      <c r="M192" s="1">
        <v>0</v>
      </c>
    </row>
    <row r="193" spans="1:14" ht="18" hidden="1" x14ac:dyDescent="0.3">
      <c r="A193" s="29"/>
      <c r="B193" s="29"/>
      <c r="C193" s="29"/>
      <c r="D193" s="54"/>
      <c r="E193" s="29"/>
      <c r="F193" s="29"/>
      <c r="G193" s="23" t="s">
        <v>4</v>
      </c>
      <c r="H193" s="1">
        <f t="shared" si="49"/>
        <v>27658.800000000003</v>
      </c>
      <c r="I193" s="1">
        <v>0</v>
      </c>
      <c r="J193" s="1">
        <v>0</v>
      </c>
      <c r="K193" s="1">
        <v>26275.9</v>
      </c>
      <c r="L193" s="1">
        <v>1382.9</v>
      </c>
      <c r="M193" s="1">
        <v>0</v>
      </c>
    </row>
    <row r="194" spans="1:14" ht="18" hidden="1" x14ac:dyDescent="0.3">
      <c r="A194" s="29"/>
      <c r="B194" s="29"/>
      <c r="C194" s="29"/>
      <c r="D194" s="54"/>
      <c r="E194" s="29"/>
      <c r="F194" s="29"/>
      <c r="G194" s="23" t="s">
        <v>5</v>
      </c>
      <c r="H194" s="1">
        <f t="shared" si="49"/>
        <v>0</v>
      </c>
      <c r="I194" s="1">
        <v>0</v>
      </c>
      <c r="J194" s="1">
        <v>0</v>
      </c>
      <c r="K194" s="1">
        <v>0</v>
      </c>
      <c r="L194" s="1">
        <v>0</v>
      </c>
      <c r="M194" s="1">
        <v>0</v>
      </c>
    </row>
    <row r="195" spans="1:14" ht="18" hidden="1" x14ac:dyDescent="0.3">
      <c r="A195" s="29"/>
      <c r="B195" s="29"/>
      <c r="C195" s="29"/>
      <c r="D195" s="54"/>
      <c r="E195" s="29"/>
      <c r="F195" s="29"/>
      <c r="G195" s="23" t="s">
        <v>33</v>
      </c>
      <c r="H195" s="1">
        <f>J195+K195+L195</f>
        <v>0</v>
      </c>
      <c r="I195" s="1">
        <v>0</v>
      </c>
      <c r="J195" s="1">
        <v>0</v>
      </c>
      <c r="K195" s="1">
        <v>0</v>
      </c>
      <c r="L195" s="1">
        <v>0</v>
      </c>
      <c r="M195" s="1">
        <v>0</v>
      </c>
    </row>
    <row r="196" spans="1:14" ht="18" hidden="1" x14ac:dyDescent="0.3">
      <c r="A196" s="29"/>
      <c r="B196" s="29"/>
      <c r="C196" s="29"/>
      <c r="D196" s="54"/>
      <c r="E196" s="29"/>
      <c r="F196" s="29"/>
      <c r="G196" s="23" t="s">
        <v>40</v>
      </c>
      <c r="H196" s="1">
        <f t="shared" ref="H196:H199" si="50">J196+K196+L196</f>
        <v>0</v>
      </c>
      <c r="I196" s="1">
        <v>0</v>
      </c>
      <c r="J196" s="1">
        <v>0</v>
      </c>
      <c r="K196" s="1">
        <v>0</v>
      </c>
      <c r="L196" s="1">
        <v>0</v>
      </c>
      <c r="M196" s="1">
        <v>0</v>
      </c>
      <c r="N196" s="2">
        <v>52500</v>
      </c>
    </row>
    <row r="197" spans="1:14" ht="18" hidden="1" x14ac:dyDescent="0.3">
      <c r="A197" s="29"/>
      <c r="B197" s="29"/>
      <c r="C197" s="29"/>
      <c r="D197" s="54"/>
      <c r="E197" s="29"/>
      <c r="F197" s="29"/>
      <c r="G197" s="23" t="s">
        <v>41</v>
      </c>
      <c r="H197" s="1">
        <f t="shared" si="50"/>
        <v>0</v>
      </c>
      <c r="I197" s="1">
        <v>0</v>
      </c>
      <c r="J197" s="1">
        <v>0</v>
      </c>
      <c r="K197" s="1">
        <v>0</v>
      </c>
      <c r="L197" s="1">
        <v>0</v>
      </c>
      <c r="M197" s="1">
        <v>0</v>
      </c>
    </row>
    <row r="198" spans="1:14" ht="18" hidden="1" x14ac:dyDescent="0.3">
      <c r="A198" s="29"/>
      <c r="B198" s="29"/>
      <c r="C198" s="29"/>
      <c r="D198" s="54"/>
      <c r="E198" s="29"/>
      <c r="F198" s="29"/>
      <c r="G198" s="23" t="s">
        <v>42</v>
      </c>
      <c r="H198" s="1">
        <f t="shared" si="50"/>
        <v>0</v>
      </c>
      <c r="I198" s="1">
        <v>0</v>
      </c>
      <c r="J198" s="1">
        <v>0</v>
      </c>
      <c r="K198" s="1">
        <v>0</v>
      </c>
      <c r="L198" s="1">
        <v>0</v>
      </c>
      <c r="M198" s="1">
        <v>0</v>
      </c>
    </row>
    <row r="199" spans="1:14" ht="18" hidden="1" x14ac:dyDescent="0.3">
      <c r="A199" s="30"/>
      <c r="B199" s="30"/>
      <c r="C199" s="30"/>
      <c r="D199" s="55"/>
      <c r="E199" s="30"/>
      <c r="F199" s="30"/>
      <c r="G199" s="23" t="s">
        <v>43</v>
      </c>
      <c r="H199" s="1">
        <f t="shared" si="50"/>
        <v>0</v>
      </c>
      <c r="I199" s="1">
        <v>0</v>
      </c>
      <c r="J199" s="1">
        <v>0</v>
      </c>
      <c r="K199" s="1">
        <v>0</v>
      </c>
      <c r="L199" s="1">
        <v>0</v>
      </c>
      <c r="M199" s="1">
        <v>0</v>
      </c>
    </row>
    <row r="200" spans="1:14" ht="85.5" customHeight="1" x14ac:dyDescent="0.3">
      <c r="A200" s="28" t="s">
        <v>85</v>
      </c>
      <c r="B200" s="28" t="s">
        <v>111</v>
      </c>
      <c r="C200" s="28" t="s">
        <v>83</v>
      </c>
      <c r="D200" s="53">
        <v>35456.699999999997</v>
      </c>
      <c r="E200" s="31" t="s">
        <v>86</v>
      </c>
      <c r="F200" s="28" t="s">
        <v>115</v>
      </c>
      <c r="G200" s="15" t="s">
        <v>72</v>
      </c>
      <c r="H200" s="1">
        <f>H201+H202+H203+H204+H205+H206+H207+H208+H209+H210+H211</f>
        <v>113553.4</v>
      </c>
      <c r="I200" s="1">
        <f>I201+I202+I203+I204+I205+I206+I207+I208+I209+I210+I211</f>
        <v>22136.5</v>
      </c>
      <c r="J200" s="1">
        <f>J201+J202+J203+J204+J205+J206</f>
        <v>0</v>
      </c>
      <c r="K200" s="1">
        <f t="shared" ref="K200" si="51">K201+K202+K203+K204+K205+K206+K207+K208+K209+K210+K211</f>
        <v>106260.8</v>
      </c>
      <c r="L200" s="1">
        <f>L201+L202+L203+L204+L205+L206+L207+L208+L209+L210+L211</f>
        <v>7292.6</v>
      </c>
      <c r="M200" s="1">
        <v>0</v>
      </c>
    </row>
    <row r="201" spans="1:14" ht="18" x14ac:dyDescent="0.3">
      <c r="A201" s="29"/>
      <c r="B201" s="29"/>
      <c r="C201" s="29"/>
      <c r="D201" s="54"/>
      <c r="E201" s="31"/>
      <c r="F201" s="29"/>
      <c r="G201" s="15" t="s">
        <v>0</v>
      </c>
      <c r="H201" s="1">
        <f t="shared" ref="H201:H205" si="52">J201+K201+L201</f>
        <v>0</v>
      </c>
      <c r="I201" s="1">
        <v>0</v>
      </c>
      <c r="J201" s="1">
        <v>0</v>
      </c>
      <c r="K201" s="1">
        <f t="shared" ref="K201:K205" si="53">K214+K228+K288+K324</f>
        <v>0</v>
      </c>
      <c r="L201" s="1">
        <v>0</v>
      </c>
      <c r="M201" s="1">
        <v>0</v>
      </c>
    </row>
    <row r="202" spans="1:14" ht="18" x14ac:dyDescent="0.3">
      <c r="A202" s="29"/>
      <c r="B202" s="29"/>
      <c r="C202" s="29"/>
      <c r="D202" s="54"/>
      <c r="E202" s="31"/>
      <c r="F202" s="29"/>
      <c r="G202" s="23" t="s">
        <v>1</v>
      </c>
      <c r="H202" s="1">
        <f t="shared" si="52"/>
        <v>0</v>
      </c>
      <c r="I202" s="1">
        <v>0</v>
      </c>
      <c r="J202" s="1">
        <v>0</v>
      </c>
      <c r="K202" s="1">
        <f t="shared" si="53"/>
        <v>0</v>
      </c>
      <c r="L202" s="1">
        <v>0</v>
      </c>
      <c r="M202" s="1">
        <v>0</v>
      </c>
    </row>
    <row r="203" spans="1:14" ht="18" x14ac:dyDescent="0.3">
      <c r="A203" s="29"/>
      <c r="B203" s="29"/>
      <c r="C203" s="29"/>
      <c r="D203" s="54"/>
      <c r="E203" s="31"/>
      <c r="F203" s="29"/>
      <c r="G203" s="23" t="s">
        <v>2</v>
      </c>
      <c r="H203" s="1">
        <f t="shared" si="52"/>
        <v>0</v>
      </c>
      <c r="I203" s="1">
        <v>0</v>
      </c>
      <c r="J203" s="1">
        <v>0</v>
      </c>
      <c r="K203" s="1">
        <f t="shared" si="53"/>
        <v>0</v>
      </c>
      <c r="L203" s="1">
        <v>0</v>
      </c>
      <c r="M203" s="1">
        <v>0</v>
      </c>
    </row>
    <row r="204" spans="1:14" ht="18" x14ac:dyDescent="0.3">
      <c r="A204" s="29"/>
      <c r="B204" s="29"/>
      <c r="C204" s="29"/>
      <c r="D204" s="54"/>
      <c r="E204" s="31"/>
      <c r="F204" s="29"/>
      <c r="G204" s="23" t="s">
        <v>3</v>
      </c>
      <c r="H204" s="1">
        <f t="shared" si="52"/>
        <v>0</v>
      </c>
      <c r="I204" s="1">
        <v>0</v>
      </c>
      <c r="J204" s="1">
        <v>0</v>
      </c>
      <c r="K204" s="1">
        <f t="shared" si="53"/>
        <v>0</v>
      </c>
      <c r="L204" s="1">
        <v>0</v>
      </c>
      <c r="M204" s="1">
        <v>0</v>
      </c>
    </row>
    <row r="205" spans="1:14" ht="18" x14ac:dyDescent="0.3">
      <c r="A205" s="29"/>
      <c r="B205" s="29"/>
      <c r="C205" s="29"/>
      <c r="D205" s="54"/>
      <c r="E205" s="31"/>
      <c r="F205" s="29"/>
      <c r="G205" s="23" t="s">
        <v>4</v>
      </c>
      <c r="H205" s="1">
        <f t="shared" si="52"/>
        <v>0</v>
      </c>
      <c r="I205" s="1">
        <v>0</v>
      </c>
      <c r="J205" s="1">
        <v>0</v>
      </c>
      <c r="K205" s="1">
        <f t="shared" si="53"/>
        <v>0</v>
      </c>
      <c r="L205" s="1">
        <v>0</v>
      </c>
      <c r="M205" s="1">
        <v>0</v>
      </c>
    </row>
    <row r="206" spans="1:14" ht="18" x14ac:dyDescent="0.3">
      <c r="A206" s="29"/>
      <c r="B206" s="29"/>
      <c r="C206" s="29"/>
      <c r="D206" s="54"/>
      <c r="E206" s="31"/>
      <c r="F206" s="29"/>
      <c r="G206" s="23" t="s">
        <v>5</v>
      </c>
      <c r="H206" s="1">
        <f t="shared" ref="H206" si="54">J206+K206+L206</f>
        <v>0</v>
      </c>
      <c r="I206" s="1">
        <v>0</v>
      </c>
      <c r="J206" s="1">
        <v>0</v>
      </c>
      <c r="K206" s="1">
        <v>0</v>
      </c>
      <c r="L206" s="1">
        <v>0</v>
      </c>
      <c r="M206" s="1">
        <v>0</v>
      </c>
    </row>
    <row r="207" spans="1:14" ht="18" x14ac:dyDescent="0.3">
      <c r="A207" s="29"/>
      <c r="B207" s="29"/>
      <c r="C207" s="29"/>
      <c r="D207" s="54"/>
      <c r="E207" s="31"/>
      <c r="F207" s="29"/>
      <c r="G207" s="23" t="s">
        <v>33</v>
      </c>
      <c r="H207" s="1">
        <f>J207+K207+L207</f>
        <v>2282.5</v>
      </c>
      <c r="I207" s="1">
        <v>2282.5</v>
      </c>
      <c r="J207" s="1">
        <v>0</v>
      </c>
      <c r="K207" s="1">
        <v>1666.1</v>
      </c>
      <c r="L207" s="1">
        <f>106.4+510</f>
        <v>616.4</v>
      </c>
      <c r="M207" s="1">
        <v>0</v>
      </c>
    </row>
    <row r="208" spans="1:14" ht="18" x14ac:dyDescent="0.3">
      <c r="A208" s="29"/>
      <c r="B208" s="29"/>
      <c r="C208" s="29"/>
      <c r="D208" s="54"/>
      <c r="E208" s="31"/>
      <c r="F208" s="29"/>
      <c r="G208" s="23" t="s">
        <v>40</v>
      </c>
      <c r="H208" s="1">
        <f>J208+K208+L208</f>
        <v>47279.1</v>
      </c>
      <c r="I208" s="1">
        <v>19854</v>
      </c>
      <c r="J208" s="1">
        <v>0</v>
      </c>
      <c r="K208" s="1">
        <v>44442.400000000001</v>
      </c>
      <c r="L208" s="1">
        <v>2836.7</v>
      </c>
      <c r="M208" s="1">
        <v>0</v>
      </c>
      <c r="N208" s="2">
        <v>52500</v>
      </c>
    </row>
    <row r="209" spans="1:18" ht="18" x14ac:dyDescent="0.3">
      <c r="A209" s="29"/>
      <c r="B209" s="29"/>
      <c r="C209" s="29"/>
      <c r="D209" s="54"/>
      <c r="E209" s="31"/>
      <c r="F209" s="29"/>
      <c r="G209" s="23" t="s">
        <v>41</v>
      </c>
      <c r="H209" s="1">
        <f t="shared" ref="H209:H211" si="55">J209+K209+L209</f>
        <v>63991.8</v>
      </c>
      <c r="I209" s="1">
        <v>0</v>
      </c>
      <c r="J209" s="1">
        <v>0</v>
      </c>
      <c r="K209" s="1">
        <v>60152.3</v>
      </c>
      <c r="L209" s="1">
        <v>3839.5</v>
      </c>
      <c r="M209" s="1">
        <v>0</v>
      </c>
    </row>
    <row r="210" spans="1:18" ht="18" x14ac:dyDescent="0.3">
      <c r="A210" s="29"/>
      <c r="B210" s="29"/>
      <c r="C210" s="29"/>
      <c r="D210" s="54"/>
      <c r="E210" s="31"/>
      <c r="F210" s="29"/>
      <c r="G210" s="23" t="s">
        <v>42</v>
      </c>
      <c r="H210" s="1">
        <f t="shared" si="55"/>
        <v>0</v>
      </c>
      <c r="I210" s="1">
        <v>0</v>
      </c>
      <c r="J210" s="1">
        <v>0</v>
      </c>
      <c r="K210" s="1">
        <v>0</v>
      </c>
      <c r="L210" s="1">
        <v>0</v>
      </c>
      <c r="M210" s="1">
        <v>0</v>
      </c>
    </row>
    <row r="211" spans="1:18" ht="18" x14ac:dyDescent="0.3">
      <c r="A211" s="30"/>
      <c r="B211" s="30"/>
      <c r="C211" s="30"/>
      <c r="D211" s="55"/>
      <c r="E211" s="31"/>
      <c r="F211" s="30"/>
      <c r="G211" s="23" t="s">
        <v>43</v>
      </c>
      <c r="H211" s="1">
        <f t="shared" si="55"/>
        <v>0</v>
      </c>
      <c r="I211" s="1">
        <v>0</v>
      </c>
      <c r="J211" s="1">
        <v>0</v>
      </c>
      <c r="K211" s="1">
        <v>0</v>
      </c>
      <c r="L211" s="1">
        <v>0</v>
      </c>
      <c r="M211" s="1">
        <v>0</v>
      </c>
    </row>
    <row r="212" spans="1:18" ht="90" x14ac:dyDescent="0.3">
      <c r="A212" s="28" t="s">
        <v>91</v>
      </c>
      <c r="B212" s="31" t="s">
        <v>27</v>
      </c>
      <c r="C212" s="31" t="s">
        <v>32</v>
      </c>
      <c r="D212" s="59">
        <v>25000</v>
      </c>
      <c r="E212" s="31" t="s">
        <v>86</v>
      </c>
      <c r="F212" s="31" t="s">
        <v>87</v>
      </c>
      <c r="G212" s="15" t="s">
        <v>71</v>
      </c>
      <c r="H212" s="1">
        <f>H213+H214+H215+H216+H217+H218+H219+H220+H222+H223+H224</f>
        <v>44739.7</v>
      </c>
      <c r="I212" s="1">
        <f>I213+I214+I215+I216+I217+I218+I219+I220+I222+I223+I224</f>
        <v>44739.7</v>
      </c>
      <c r="J212" s="1">
        <v>0</v>
      </c>
      <c r="K212" s="1">
        <f>K213+K214+K215+K216+K217+K218+K219+K220+K222+K223+K224</f>
        <v>42055.3</v>
      </c>
      <c r="L212" s="1">
        <f>L213+L214+L215+L216+L217+L218+L219+L220+L222+L223+L224</f>
        <v>2684.4</v>
      </c>
      <c r="M212" s="1">
        <v>0</v>
      </c>
    </row>
    <row r="213" spans="1:18" ht="18" x14ac:dyDescent="0.3">
      <c r="A213" s="29"/>
      <c r="B213" s="31"/>
      <c r="C213" s="31"/>
      <c r="D213" s="29"/>
      <c r="E213" s="31"/>
      <c r="F213" s="31"/>
      <c r="G213" s="15" t="s">
        <v>0</v>
      </c>
      <c r="H213" s="1">
        <f>J213+K213+L213</f>
        <v>0</v>
      </c>
      <c r="I213" s="1">
        <v>0</v>
      </c>
      <c r="J213" s="1">
        <v>0</v>
      </c>
      <c r="K213" s="1">
        <f t="shared" ref="K213:K218" si="56">K227+K288+K300+K336</f>
        <v>0</v>
      </c>
      <c r="L213" s="1">
        <v>0</v>
      </c>
      <c r="M213" s="1">
        <v>0</v>
      </c>
    </row>
    <row r="214" spans="1:18" ht="18" x14ac:dyDescent="0.3">
      <c r="A214" s="29"/>
      <c r="B214" s="31"/>
      <c r="C214" s="31"/>
      <c r="D214" s="29"/>
      <c r="E214" s="31"/>
      <c r="F214" s="31"/>
      <c r="G214" s="23" t="s">
        <v>1</v>
      </c>
      <c r="H214" s="1">
        <f t="shared" ref="H214:H219" si="57">J214+K214+L214</f>
        <v>0</v>
      </c>
      <c r="I214" s="1">
        <v>0</v>
      </c>
      <c r="J214" s="1">
        <v>0</v>
      </c>
      <c r="K214" s="1">
        <f t="shared" si="56"/>
        <v>0</v>
      </c>
      <c r="L214" s="1">
        <v>0</v>
      </c>
      <c r="M214" s="1">
        <v>0</v>
      </c>
    </row>
    <row r="215" spans="1:18" ht="18" x14ac:dyDescent="0.3">
      <c r="A215" s="29"/>
      <c r="B215" s="31"/>
      <c r="C215" s="31"/>
      <c r="D215" s="29"/>
      <c r="E215" s="31"/>
      <c r="F215" s="31"/>
      <c r="G215" s="23" t="s">
        <v>2</v>
      </c>
      <c r="H215" s="1">
        <f t="shared" si="57"/>
        <v>0</v>
      </c>
      <c r="I215" s="1">
        <v>0</v>
      </c>
      <c r="J215" s="1">
        <v>0</v>
      </c>
      <c r="K215" s="1">
        <f t="shared" si="56"/>
        <v>0</v>
      </c>
      <c r="L215" s="1">
        <v>0</v>
      </c>
      <c r="M215" s="1">
        <v>0</v>
      </c>
    </row>
    <row r="216" spans="1:18" ht="18" x14ac:dyDescent="0.3">
      <c r="A216" s="29"/>
      <c r="B216" s="31"/>
      <c r="C216" s="31"/>
      <c r="D216" s="29"/>
      <c r="E216" s="31"/>
      <c r="F216" s="31"/>
      <c r="G216" s="23" t="s">
        <v>3</v>
      </c>
      <c r="H216" s="1">
        <v>0</v>
      </c>
      <c r="I216" s="1">
        <v>0</v>
      </c>
      <c r="J216" s="1">
        <v>0</v>
      </c>
      <c r="K216" s="1">
        <f t="shared" si="56"/>
        <v>0</v>
      </c>
      <c r="L216" s="1">
        <v>0</v>
      </c>
      <c r="M216" s="1">
        <v>0</v>
      </c>
    </row>
    <row r="217" spans="1:18" ht="18" x14ac:dyDescent="0.3">
      <c r="A217" s="29"/>
      <c r="B217" s="31"/>
      <c r="C217" s="31"/>
      <c r="D217" s="29"/>
      <c r="E217" s="31"/>
      <c r="F217" s="31"/>
      <c r="G217" s="23" t="s">
        <v>4</v>
      </c>
      <c r="H217" s="1">
        <v>0</v>
      </c>
      <c r="I217" s="1">
        <v>0</v>
      </c>
      <c r="J217" s="1">
        <v>0</v>
      </c>
      <c r="K217" s="1">
        <f t="shared" si="56"/>
        <v>0</v>
      </c>
      <c r="L217" s="1">
        <v>0</v>
      </c>
      <c r="M217" s="1">
        <v>0</v>
      </c>
    </row>
    <row r="218" spans="1:18" ht="18" x14ac:dyDescent="0.3">
      <c r="A218" s="29"/>
      <c r="B218" s="31"/>
      <c r="C218" s="31"/>
      <c r="D218" s="29"/>
      <c r="E218" s="31"/>
      <c r="F218" s="31"/>
      <c r="G218" s="23" t="s">
        <v>5</v>
      </c>
      <c r="H218" s="1">
        <v>0</v>
      </c>
      <c r="I218" s="1">
        <v>0</v>
      </c>
      <c r="J218" s="1">
        <v>0</v>
      </c>
      <c r="K218" s="1">
        <f t="shared" si="56"/>
        <v>0</v>
      </c>
      <c r="L218" s="1">
        <v>0</v>
      </c>
      <c r="M218" s="1">
        <v>0</v>
      </c>
    </row>
    <row r="219" spans="1:18" ht="18" x14ac:dyDescent="0.3">
      <c r="A219" s="29"/>
      <c r="B219" s="31"/>
      <c r="C219" s="31"/>
      <c r="D219" s="29"/>
      <c r="E219" s="31"/>
      <c r="F219" s="31"/>
      <c r="G219" s="23" t="s">
        <v>33</v>
      </c>
      <c r="H219" s="1">
        <f t="shared" si="57"/>
        <v>25000</v>
      </c>
      <c r="I219" s="1">
        <v>25000</v>
      </c>
      <c r="J219" s="1">
        <v>0</v>
      </c>
      <c r="K219" s="1">
        <v>23500</v>
      </c>
      <c r="L219" s="1">
        <v>1500</v>
      </c>
      <c r="M219" s="1">
        <v>0</v>
      </c>
    </row>
    <row r="220" spans="1:18" ht="18" x14ac:dyDescent="0.3">
      <c r="A220" s="29"/>
      <c r="B220" s="31"/>
      <c r="C220" s="31"/>
      <c r="D220" s="29"/>
      <c r="E220" s="31"/>
      <c r="F220" s="31"/>
      <c r="G220" s="23" t="s">
        <v>40</v>
      </c>
      <c r="H220" s="1">
        <f>J220+K220+L220</f>
        <v>19739.7</v>
      </c>
      <c r="I220" s="1">
        <f>K220+L220</f>
        <v>19739.7</v>
      </c>
      <c r="J220" s="1">
        <v>0</v>
      </c>
      <c r="K220" s="1">
        <f>K221</f>
        <v>18555.3</v>
      </c>
      <c r="L220" s="1">
        <f t="shared" ref="L220:R220" si="58">L221</f>
        <v>1184.4000000000001</v>
      </c>
      <c r="M220" s="1">
        <f t="shared" si="58"/>
        <v>0</v>
      </c>
      <c r="N220" s="1">
        <f t="shared" si="58"/>
        <v>0</v>
      </c>
      <c r="O220" s="1">
        <f t="shared" si="58"/>
        <v>0</v>
      </c>
      <c r="P220" s="1">
        <f t="shared" si="58"/>
        <v>0</v>
      </c>
      <c r="Q220" s="1">
        <f t="shared" si="58"/>
        <v>0</v>
      </c>
      <c r="R220" s="1">
        <f t="shared" si="58"/>
        <v>0</v>
      </c>
    </row>
    <row r="221" spans="1:18" ht="36" x14ac:dyDescent="0.3">
      <c r="A221" s="29"/>
      <c r="B221" s="31"/>
      <c r="C221" s="31"/>
      <c r="D221" s="29"/>
      <c r="E221" s="31"/>
      <c r="F221" s="31"/>
      <c r="G221" s="8" t="s">
        <v>99</v>
      </c>
      <c r="H221" s="1">
        <f>K221+L221</f>
        <v>19739.7</v>
      </c>
      <c r="I221" s="1">
        <f>K221+L221</f>
        <v>19739.7</v>
      </c>
      <c r="J221" s="1">
        <v>0</v>
      </c>
      <c r="K221" s="1">
        <v>18555.3</v>
      </c>
      <c r="L221" s="1">
        <v>1184.4000000000001</v>
      </c>
      <c r="M221" s="1">
        <v>0</v>
      </c>
    </row>
    <row r="222" spans="1:18" ht="18" x14ac:dyDescent="0.3">
      <c r="A222" s="29"/>
      <c r="B222" s="31"/>
      <c r="C222" s="31"/>
      <c r="D222" s="29"/>
      <c r="E222" s="31"/>
      <c r="F222" s="31"/>
      <c r="G222" s="23" t="s">
        <v>41</v>
      </c>
      <c r="H222" s="1">
        <f t="shared" ref="H222:H224" si="59">J222+K222+L222</f>
        <v>0</v>
      </c>
      <c r="I222" s="1">
        <v>0</v>
      </c>
      <c r="J222" s="1">
        <v>0</v>
      </c>
      <c r="K222" s="1">
        <f>K235+K296+K308+K344</f>
        <v>0</v>
      </c>
      <c r="L222" s="1">
        <v>0</v>
      </c>
      <c r="M222" s="1">
        <v>0</v>
      </c>
    </row>
    <row r="223" spans="1:18" ht="18" x14ac:dyDescent="0.3">
      <c r="A223" s="29"/>
      <c r="B223" s="31"/>
      <c r="C223" s="31"/>
      <c r="D223" s="29"/>
      <c r="E223" s="31"/>
      <c r="F223" s="31"/>
      <c r="G223" s="23" t="s">
        <v>42</v>
      </c>
      <c r="H223" s="1">
        <f t="shared" si="59"/>
        <v>0</v>
      </c>
      <c r="I223" s="1">
        <v>0</v>
      </c>
      <c r="J223" s="1">
        <v>0</v>
      </c>
      <c r="K223" s="1">
        <f>K236+K297+K309+K345</f>
        <v>0</v>
      </c>
      <c r="L223" s="1">
        <v>0</v>
      </c>
      <c r="M223" s="1">
        <v>0</v>
      </c>
    </row>
    <row r="224" spans="1:18" ht="18" x14ac:dyDescent="0.3">
      <c r="A224" s="30"/>
      <c r="B224" s="31"/>
      <c r="C224" s="31"/>
      <c r="D224" s="30"/>
      <c r="E224" s="31"/>
      <c r="F224" s="31"/>
      <c r="G224" s="23" t="s">
        <v>43</v>
      </c>
      <c r="H224" s="1">
        <f t="shared" si="59"/>
        <v>0</v>
      </c>
      <c r="I224" s="1">
        <v>0</v>
      </c>
      <c r="J224" s="1">
        <v>0</v>
      </c>
      <c r="K224" s="1">
        <f t="shared" ref="K224:K230" si="60">K285+K298+K310+K346</f>
        <v>0</v>
      </c>
      <c r="L224" s="1">
        <v>0</v>
      </c>
      <c r="M224" s="1">
        <v>0</v>
      </c>
    </row>
    <row r="225" spans="1:13" ht="90" x14ac:dyDescent="0.3">
      <c r="A225" s="28" t="s">
        <v>92</v>
      </c>
      <c r="B225" s="31" t="s">
        <v>108</v>
      </c>
      <c r="C225" s="31" t="s">
        <v>26</v>
      </c>
      <c r="D225" s="28">
        <v>40941.699999999997</v>
      </c>
      <c r="E225" s="31" t="s">
        <v>86</v>
      </c>
      <c r="F225" s="31" t="s">
        <v>104</v>
      </c>
      <c r="G225" s="15" t="s">
        <v>71</v>
      </c>
      <c r="H225" s="1">
        <f>H226+H227+H228+H229+H230+H231+H232+H233+H234+H235+H236</f>
        <v>38075.800000000003</v>
      </c>
      <c r="I225" s="1">
        <f>I226+I227+I228+I229+I230+I231+I232+I233+I234+I235+I236</f>
        <v>0</v>
      </c>
      <c r="J225" s="1">
        <v>0</v>
      </c>
      <c r="K225" s="1">
        <f>K226+K227+K228+K229+K230+K231+K232+K233+K234+K235+K236</f>
        <v>35791.300000000003</v>
      </c>
      <c r="L225" s="1">
        <f>L226+L227+L228+L229+L230+L231+L232+L233+L234+L235+L236</f>
        <v>2284.5</v>
      </c>
      <c r="M225" s="1">
        <v>0</v>
      </c>
    </row>
    <row r="226" spans="1:13" ht="18" x14ac:dyDescent="0.3">
      <c r="A226" s="29"/>
      <c r="B226" s="31"/>
      <c r="C226" s="31"/>
      <c r="D226" s="29"/>
      <c r="E226" s="31"/>
      <c r="F226" s="31"/>
      <c r="G226" s="15" t="s">
        <v>0</v>
      </c>
      <c r="H226" s="1">
        <f>J226+K226+L226</f>
        <v>0</v>
      </c>
      <c r="I226" s="1">
        <v>0</v>
      </c>
      <c r="J226" s="1">
        <v>0</v>
      </c>
      <c r="K226" s="1">
        <f t="shared" si="60"/>
        <v>0</v>
      </c>
      <c r="L226" s="1">
        <v>0</v>
      </c>
      <c r="M226" s="1">
        <v>0</v>
      </c>
    </row>
    <row r="227" spans="1:13" ht="18" x14ac:dyDescent="0.3">
      <c r="A227" s="29"/>
      <c r="B227" s="31"/>
      <c r="C227" s="31"/>
      <c r="D227" s="29"/>
      <c r="E227" s="31"/>
      <c r="F227" s="31"/>
      <c r="G227" s="23" t="s">
        <v>1</v>
      </c>
      <c r="H227" s="1">
        <f t="shared" ref="H227:H228" si="61">J227+K227+L227</f>
        <v>0</v>
      </c>
      <c r="I227" s="1">
        <v>0</v>
      </c>
      <c r="J227" s="1">
        <v>0</v>
      </c>
      <c r="K227" s="1">
        <f t="shared" si="60"/>
        <v>0</v>
      </c>
      <c r="L227" s="1">
        <v>0</v>
      </c>
      <c r="M227" s="1">
        <v>0</v>
      </c>
    </row>
    <row r="228" spans="1:13" ht="18" x14ac:dyDescent="0.3">
      <c r="A228" s="29"/>
      <c r="B228" s="31"/>
      <c r="C228" s="31"/>
      <c r="D228" s="29"/>
      <c r="E228" s="31"/>
      <c r="F228" s="31"/>
      <c r="G228" s="23" t="s">
        <v>2</v>
      </c>
      <c r="H228" s="1">
        <f t="shared" si="61"/>
        <v>0</v>
      </c>
      <c r="I228" s="1">
        <v>0</v>
      </c>
      <c r="J228" s="1">
        <v>0</v>
      </c>
      <c r="K228" s="1">
        <f t="shared" si="60"/>
        <v>0</v>
      </c>
      <c r="L228" s="1">
        <v>0</v>
      </c>
      <c r="M228" s="1">
        <v>0</v>
      </c>
    </row>
    <row r="229" spans="1:13" ht="18" x14ac:dyDescent="0.3">
      <c r="A229" s="29"/>
      <c r="B229" s="31"/>
      <c r="C229" s="31"/>
      <c r="D229" s="29"/>
      <c r="E229" s="31"/>
      <c r="F229" s="31"/>
      <c r="G229" s="23" t="s">
        <v>3</v>
      </c>
      <c r="H229" s="1">
        <v>0</v>
      </c>
      <c r="I229" s="1">
        <v>0</v>
      </c>
      <c r="J229" s="1">
        <v>0</v>
      </c>
      <c r="K229" s="1">
        <f t="shared" si="60"/>
        <v>0</v>
      </c>
      <c r="L229" s="1">
        <v>0</v>
      </c>
      <c r="M229" s="1">
        <v>0</v>
      </c>
    </row>
    <row r="230" spans="1:13" ht="18" x14ac:dyDescent="0.3">
      <c r="A230" s="29"/>
      <c r="B230" s="31"/>
      <c r="C230" s="31"/>
      <c r="D230" s="29"/>
      <c r="E230" s="31"/>
      <c r="F230" s="31"/>
      <c r="G230" s="23" t="s">
        <v>4</v>
      </c>
      <c r="H230" s="1">
        <v>0</v>
      </c>
      <c r="I230" s="1">
        <v>0</v>
      </c>
      <c r="J230" s="1">
        <v>0</v>
      </c>
      <c r="K230" s="1">
        <f t="shared" si="60"/>
        <v>0</v>
      </c>
      <c r="L230" s="1">
        <v>0</v>
      </c>
      <c r="M230" s="1">
        <v>0</v>
      </c>
    </row>
    <row r="231" spans="1:13" ht="18" x14ac:dyDescent="0.3">
      <c r="A231" s="29"/>
      <c r="B231" s="31"/>
      <c r="C231" s="31"/>
      <c r="D231" s="29"/>
      <c r="E231" s="31"/>
      <c r="F231" s="31"/>
      <c r="G231" s="23" t="s">
        <v>5</v>
      </c>
      <c r="H231" s="1">
        <v>0</v>
      </c>
      <c r="I231" s="1">
        <v>0</v>
      </c>
      <c r="J231" s="1">
        <v>0</v>
      </c>
      <c r="K231" s="1">
        <f>K292+K305+K317+K364</f>
        <v>0</v>
      </c>
      <c r="L231" s="1">
        <v>0</v>
      </c>
      <c r="M231" s="1">
        <v>0</v>
      </c>
    </row>
    <row r="232" spans="1:13" ht="18" x14ac:dyDescent="0.3">
      <c r="A232" s="29"/>
      <c r="B232" s="31"/>
      <c r="C232" s="31"/>
      <c r="D232" s="29"/>
      <c r="E232" s="31"/>
      <c r="F232" s="31"/>
      <c r="G232" s="23" t="s">
        <v>33</v>
      </c>
      <c r="H232" s="1">
        <f t="shared" ref="H232" si="62">J232+K232+L232</f>
        <v>0</v>
      </c>
      <c r="I232" s="1">
        <v>0</v>
      </c>
      <c r="J232" s="1">
        <v>0</v>
      </c>
      <c r="K232" s="1">
        <f>K293+K306+K318+K365</f>
        <v>0</v>
      </c>
      <c r="L232" s="1">
        <v>0</v>
      </c>
      <c r="M232" s="1">
        <v>0</v>
      </c>
    </row>
    <row r="233" spans="1:13" ht="18" x14ac:dyDescent="0.3">
      <c r="A233" s="29"/>
      <c r="B233" s="31"/>
      <c r="C233" s="31"/>
      <c r="D233" s="29"/>
      <c r="E233" s="31"/>
      <c r="F233" s="31"/>
      <c r="G233" s="23" t="s">
        <v>40</v>
      </c>
      <c r="H233" s="1">
        <f>J233+K233+L233</f>
        <v>38075.800000000003</v>
      </c>
      <c r="I233" s="1">
        <v>0</v>
      </c>
      <c r="J233" s="1">
        <v>0</v>
      </c>
      <c r="K233" s="1">
        <v>35791.300000000003</v>
      </c>
      <c r="L233" s="1">
        <v>2284.5</v>
      </c>
      <c r="M233" s="1">
        <v>0</v>
      </c>
    </row>
    <row r="234" spans="1:13" ht="18" x14ac:dyDescent="0.3">
      <c r="A234" s="29"/>
      <c r="B234" s="31"/>
      <c r="C234" s="31"/>
      <c r="D234" s="29"/>
      <c r="E234" s="31"/>
      <c r="F234" s="31"/>
      <c r="G234" s="23" t="s">
        <v>41</v>
      </c>
      <c r="H234" s="1">
        <f t="shared" ref="H234:H236" si="63">J234+K234+L234</f>
        <v>0</v>
      </c>
      <c r="I234" s="1">
        <f>K234+L234</f>
        <v>0</v>
      </c>
      <c r="J234" s="1">
        <v>0</v>
      </c>
      <c r="K234" s="1">
        <v>0</v>
      </c>
      <c r="L234" s="1">
        <v>0</v>
      </c>
      <c r="M234" s="1">
        <v>0</v>
      </c>
    </row>
    <row r="235" spans="1:13" ht="18" x14ac:dyDescent="0.3">
      <c r="A235" s="29"/>
      <c r="B235" s="31"/>
      <c r="C235" s="31"/>
      <c r="D235" s="29"/>
      <c r="E235" s="31"/>
      <c r="F235" s="31"/>
      <c r="G235" s="23" t="s">
        <v>42</v>
      </c>
      <c r="H235" s="1">
        <f t="shared" si="63"/>
        <v>0</v>
      </c>
      <c r="I235" s="1">
        <v>0</v>
      </c>
      <c r="J235" s="1">
        <v>0</v>
      </c>
      <c r="K235" s="1">
        <v>0</v>
      </c>
      <c r="L235" s="1">
        <v>0</v>
      </c>
      <c r="M235" s="1">
        <v>0</v>
      </c>
    </row>
    <row r="236" spans="1:13" ht="18" x14ac:dyDescent="0.3">
      <c r="A236" s="30"/>
      <c r="B236" s="31"/>
      <c r="C236" s="31"/>
      <c r="D236" s="30"/>
      <c r="E236" s="31"/>
      <c r="F236" s="31"/>
      <c r="G236" s="23" t="s">
        <v>43</v>
      </c>
      <c r="H236" s="1">
        <f t="shared" si="63"/>
        <v>0</v>
      </c>
      <c r="I236" s="1">
        <v>0</v>
      </c>
      <c r="J236" s="1">
        <v>0</v>
      </c>
      <c r="K236" s="1">
        <v>0</v>
      </c>
      <c r="L236" s="1">
        <v>0</v>
      </c>
      <c r="M236" s="1">
        <v>0</v>
      </c>
    </row>
    <row r="237" spans="1:13" ht="90" x14ac:dyDescent="0.3">
      <c r="A237" s="28" t="s">
        <v>100</v>
      </c>
      <c r="B237" s="31" t="s">
        <v>27</v>
      </c>
      <c r="C237" s="31" t="s">
        <v>105</v>
      </c>
      <c r="D237" s="28">
        <v>34937.599999999999</v>
      </c>
      <c r="E237" s="31" t="s">
        <v>86</v>
      </c>
      <c r="F237" s="31" t="s">
        <v>93</v>
      </c>
      <c r="G237" s="15" t="s">
        <v>71</v>
      </c>
      <c r="H237" s="1">
        <f>H238+H239+H240+H241+H242+H243+H244+H245+H246+H247+H248</f>
        <v>28499.699999999997</v>
      </c>
      <c r="I237" s="1">
        <f>I238+I239+I240+I241+I242+I243+I244+I245+I246+I247+I248</f>
        <v>28499.699999999997</v>
      </c>
      <c r="J237" s="1">
        <v>0</v>
      </c>
      <c r="K237" s="1">
        <f>K238+K239+K240+K241+K242+K243+K244+K245+K246+K247+K248</f>
        <v>26789.699999999997</v>
      </c>
      <c r="L237" s="1">
        <f>L238+L239+L240+L241+L242+L243+L244+L245+L246+L247+L248</f>
        <v>1710</v>
      </c>
      <c r="M237" s="1">
        <v>0</v>
      </c>
    </row>
    <row r="238" spans="1:13" ht="18" x14ac:dyDescent="0.3">
      <c r="A238" s="29"/>
      <c r="B238" s="31"/>
      <c r="C238" s="31"/>
      <c r="D238" s="29"/>
      <c r="E238" s="31"/>
      <c r="F238" s="31"/>
      <c r="G238" s="15" t="s">
        <v>0</v>
      </c>
      <c r="H238" s="1">
        <f>J238+K238+L238</f>
        <v>0</v>
      </c>
      <c r="I238" s="1">
        <v>0</v>
      </c>
      <c r="J238" s="1">
        <v>0</v>
      </c>
      <c r="K238" s="1">
        <f t="shared" ref="K238:K244" si="64">K299+K312+K324+K371</f>
        <v>0</v>
      </c>
      <c r="L238" s="1">
        <v>0</v>
      </c>
      <c r="M238" s="1">
        <v>0</v>
      </c>
    </row>
    <row r="239" spans="1:13" ht="18" x14ac:dyDescent="0.3">
      <c r="A239" s="29"/>
      <c r="B239" s="31"/>
      <c r="C239" s="31"/>
      <c r="D239" s="29"/>
      <c r="E239" s="31"/>
      <c r="F239" s="31"/>
      <c r="G239" s="23" t="s">
        <v>1</v>
      </c>
      <c r="H239" s="1">
        <f t="shared" ref="H239:H240" si="65">J239+K239+L239</f>
        <v>0</v>
      </c>
      <c r="I239" s="1">
        <v>0</v>
      </c>
      <c r="J239" s="1">
        <v>0</v>
      </c>
      <c r="K239" s="1">
        <f t="shared" si="64"/>
        <v>0</v>
      </c>
      <c r="L239" s="1">
        <v>0</v>
      </c>
      <c r="M239" s="1">
        <v>0</v>
      </c>
    </row>
    <row r="240" spans="1:13" ht="18" x14ac:dyDescent="0.3">
      <c r="A240" s="29"/>
      <c r="B240" s="31"/>
      <c r="C240" s="31"/>
      <c r="D240" s="29"/>
      <c r="E240" s="31"/>
      <c r="F240" s="31"/>
      <c r="G240" s="23" t="s">
        <v>2</v>
      </c>
      <c r="H240" s="1">
        <f t="shared" si="65"/>
        <v>0</v>
      </c>
      <c r="I240" s="1">
        <v>0</v>
      </c>
      <c r="J240" s="1">
        <v>0</v>
      </c>
      <c r="K240" s="1">
        <f t="shared" si="64"/>
        <v>0</v>
      </c>
      <c r="L240" s="1">
        <v>0</v>
      </c>
      <c r="M240" s="1">
        <v>0</v>
      </c>
    </row>
    <row r="241" spans="1:13" ht="18" x14ac:dyDescent="0.3">
      <c r="A241" s="29"/>
      <c r="B241" s="31"/>
      <c r="C241" s="31"/>
      <c r="D241" s="29"/>
      <c r="E241" s="31"/>
      <c r="F241" s="31"/>
      <c r="G241" s="23" t="s">
        <v>3</v>
      </c>
      <c r="H241" s="1">
        <v>0</v>
      </c>
      <c r="I241" s="1">
        <v>0</v>
      </c>
      <c r="J241" s="1">
        <v>0</v>
      </c>
      <c r="K241" s="1">
        <f t="shared" si="64"/>
        <v>0</v>
      </c>
      <c r="L241" s="1">
        <v>0</v>
      </c>
      <c r="M241" s="1">
        <v>0</v>
      </c>
    </row>
    <row r="242" spans="1:13" ht="18" x14ac:dyDescent="0.3">
      <c r="A242" s="29"/>
      <c r="B242" s="31"/>
      <c r="C242" s="31"/>
      <c r="D242" s="29"/>
      <c r="E242" s="31"/>
      <c r="F242" s="31"/>
      <c r="G242" s="23" t="s">
        <v>4</v>
      </c>
      <c r="H242" s="1">
        <v>0</v>
      </c>
      <c r="I242" s="1">
        <v>0</v>
      </c>
      <c r="J242" s="1">
        <v>0</v>
      </c>
      <c r="K242" s="1">
        <f t="shared" si="64"/>
        <v>0</v>
      </c>
      <c r="L242" s="1">
        <v>0</v>
      </c>
      <c r="M242" s="1">
        <v>0</v>
      </c>
    </row>
    <row r="243" spans="1:13" ht="18" x14ac:dyDescent="0.3">
      <c r="A243" s="29"/>
      <c r="B243" s="31"/>
      <c r="C243" s="31"/>
      <c r="D243" s="29"/>
      <c r="E243" s="31"/>
      <c r="F243" s="31"/>
      <c r="G243" s="23" t="s">
        <v>5</v>
      </c>
      <c r="H243" s="1">
        <v>0</v>
      </c>
      <c r="I243" s="1">
        <v>0</v>
      </c>
      <c r="J243" s="1">
        <v>0</v>
      </c>
      <c r="K243" s="1">
        <f t="shared" si="64"/>
        <v>0</v>
      </c>
      <c r="L243" s="1">
        <v>0</v>
      </c>
      <c r="M243" s="1">
        <v>0</v>
      </c>
    </row>
    <row r="244" spans="1:13" ht="18" x14ac:dyDescent="0.3">
      <c r="A244" s="29"/>
      <c r="B244" s="31"/>
      <c r="C244" s="31"/>
      <c r="D244" s="29"/>
      <c r="E244" s="31"/>
      <c r="F244" s="31"/>
      <c r="G244" s="23" t="s">
        <v>33</v>
      </c>
      <c r="H244" s="1">
        <f t="shared" ref="H244" si="66">J244+K244+L244</f>
        <v>0</v>
      </c>
      <c r="I244" s="1">
        <v>0</v>
      </c>
      <c r="J244" s="1">
        <v>0</v>
      </c>
      <c r="K244" s="1">
        <f t="shared" si="64"/>
        <v>0</v>
      </c>
      <c r="L244" s="1">
        <v>0</v>
      </c>
      <c r="M244" s="1">
        <v>0</v>
      </c>
    </row>
    <row r="245" spans="1:13" ht="18" x14ac:dyDescent="0.3">
      <c r="A245" s="29"/>
      <c r="B245" s="31"/>
      <c r="C245" s="31"/>
      <c r="D245" s="29"/>
      <c r="E245" s="31"/>
      <c r="F245" s="31"/>
      <c r="G245" s="23" t="s">
        <v>40</v>
      </c>
      <c r="H245" s="1">
        <f>J245+K245+L245</f>
        <v>8549.9</v>
      </c>
      <c r="I245" s="1">
        <f>K245+L245</f>
        <v>8549.9</v>
      </c>
      <c r="J245" s="1">
        <v>0</v>
      </c>
      <c r="K245" s="1">
        <v>8036.9</v>
      </c>
      <c r="L245" s="1">
        <v>513</v>
      </c>
      <c r="M245" s="1">
        <v>0</v>
      </c>
    </row>
    <row r="246" spans="1:13" ht="18" x14ac:dyDescent="0.3">
      <c r="A246" s="29"/>
      <c r="B246" s="31"/>
      <c r="C246" s="31"/>
      <c r="D246" s="29"/>
      <c r="E246" s="31"/>
      <c r="F246" s="31"/>
      <c r="G246" s="23" t="s">
        <v>41</v>
      </c>
      <c r="H246" s="1">
        <f t="shared" ref="H246:H248" si="67">J246+K246+L246</f>
        <v>19949.8</v>
      </c>
      <c r="I246" s="1">
        <f>K246+L246</f>
        <v>19949.8</v>
      </c>
      <c r="J246" s="1">
        <v>0</v>
      </c>
      <c r="K246" s="1">
        <v>18752.8</v>
      </c>
      <c r="L246" s="1">
        <v>1197</v>
      </c>
      <c r="M246" s="1">
        <v>0</v>
      </c>
    </row>
    <row r="247" spans="1:13" ht="18" x14ac:dyDescent="0.3">
      <c r="A247" s="29"/>
      <c r="B247" s="31"/>
      <c r="C247" s="31"/>
      <c r="D247" s="29"/>
      <c r="E247" s="31"/>
      <c r="F247" s="31"/>
      <c r="G247" s="23" t="s">
        <v>42</v>
      </c>
      <c r="H247" s="1">
        <f t="shared" si="67"/>
        <v>0</v>
      </c>
      <c r="I247" s="1">
        <v>0</v>
      </c>
      <c r="J247" s="1">
        <v>0</v>
      </c>
      <c r="K247" s="1">
        <v>0</v>
      </c>
      <c r="L247" s="1">
        <v>0</v>
      </c>
      <c r="M247" s="1">
        <v>0</v>
      </c>
    </row>
    <row r="248" spans="1:13" ht="18" x14ac:dyDescent="0.3">
      <c r="A248" s="30"/>
      <c r="B248" s="31"/>
      <c r="C248" s="31"/>
      <c r="D248" s="30"/>
      <c r="E248" s="31"/>
      <c r="F248" s="31"/>
      <c r="G248" s="23" t="s">
        <v>43</v>
      </c>
      <c r="H248" s="1">
        <f t="shared" si="67"/>
        <v>0</v>
      </c>
      <c r="I248" s="1">
        <v>0</v>
      </c>
      <c r="J248" s="1">
        <v>0</v>
      </c>
      <c r="K248" s="1">
        <v>0</v>
      </c>
      <c r="L248" s="1">
        <v>0</v>
      </c>
      <c r="M248" s="1">
        <v>0</v>
      </c>
    </row>
    <row r="249" spans="1:13" ht="90" x14ac:dyDescent="0.3">
      <c r="A249" s="28" t="s">
        <v>101</v>
      </c>
      <c r="B249" s="31" t="s">
        <v>27</v>
      </c>
      <c r="C249" s="63" t="s">
        <v>106</v>
      </c>
      <c r="D249" s="31">
        <v>57801.9</v>
      </c>
      <c r="E249" s="31" t="s">
        <v>86</v>
      </c>
      <c r="F249" s="31" t="s">
        <v>93</v>
      </c>
      <c r="G249" s="15" t="s">
        <v>71</v>
      </c>
      <c r="H249" s="1">
        <f>H250+H251+H252+H253+H254+H255+H256+H257+H258+H259+H260</f>
        <v>49230</v>
      </c>
      <c r="I249" s="1">
        <f>I250+I251+I252+I253+I254+I255+I256+I257+I258+I259+I260</f>
        <v>49230</v>
      </c>
      <c r="J249" s="1">
        <v>0</v>
      </c>
      <c r="K249" s="1">
        <f>K250+K251+K252+K253+K254+K255+K256+K257+K258+K259+K260</f>
        <v>46276.2</v>
      </c>
      <c r="L249" s="1">
        <f>L250+L251+L252+L253+L254+L255+L256+L257+L258+L259+L260</f>
        <v>2953.8</v>
      </c>
      <c r="M249" s="1">
        <v>0</v>
      </c>
    </row>
    <row r="250" spans="1:13" ht="18" x14ac:dyDescent="0.3">
      <c r="A250" s="29"/>
      <c r="B250" s="31"/>
      <c r="C250" s="31"/>
      <c r="D250" s="29"/>
      <c r="E250" s="31"/>
      <c r="F250" s="31"/>
      <c r="G250" s="15" t="s">
        <v>0</v>
      </c>
      <c r="H250" s="1">
        <f>J250+K250+L250</f>
        <v>0</v>
      </c>
      <c r="I250" s="1">
        <v>0</v>
      </c>
      <c r="J250" s="1">
        <v>0</v>
      </c>
      <c r="K250" s="1">
        <f t="shared" ref="K250:K256" si="68">K311+K324+K336+K383</f>
        <v>0</v>
      </c>
      <c r="L250" s="1">
        <v>0</v>
      </c>
      <c r="M250" s="1">
        <v>0</v>
      </c>
    </row>
    <row r="251" spans="1:13" ht="18" x14ac:dyDescent="0.3">
      <c r="A251" s="29"/>
      <c r="B251" s="31"/>
      <c r="C251" s="31"/>
      <c r="D251" s="29"/>
      <c r="E251" s="31"/>
      <c r="F251" s="31"/>
      <c r="G251" s="23" t="s">
        <v>1</v>
      </c>
      <c r="H251" s="1">
        <f t="shared" ref="H251:H252" si="69">J251+K251+L251</f>
        <v>0</v>
      </c>
      <c r="I251" s="1">
        <v>0</v>
      </c>
      <c r="J251" s="1">
        <v>0</v>
      </c>
      <c r="K251" s="1">
        <f t="shared" si="68"/>
        <v>0</v>
      </c>
      <c r="L251" s="1">
        <v>0</v>
      </c>
      <c r="M251" s="1">
        <v>0</v>
      </c>
    </row>
    <row r="252" spans="1:13" ht="18" x14ac:dyDescent="0.3">
      <c r="A252" s="29"/>
      <c r="B252" s="31"/>
      <c r="C252" s="31"/>
      <c r="D252" s="29"/>
      <c r="E252" s="31"/>
      <c r="F252" s="31"/>
      <c r="G252" s="23" t="s">
        <v>2</v>
      </c>
      <c r="H252" s="1">
        <f t="shared" si="69"/>
        <v>0</v>
      </c>
      <c r="I252" s="1">
        <v>0</v>
      </c>
      <c r="J252" s="1">
        <v>0</v>
      </c>
      <c r="K252" s="1">
        <f t="shared" si="68"/>
        <v>0</v>
      </c>
      <c r="L252" s="1">
        <v>0</v>
      </c>
      <c r="M252" s="1">
        <v>0</v>
      </c>
    </row>
    <row r="253" spans="1:13" ht="18" x14ac:dyDescent="0.3">
      <c r="A253" s="29"/>
      <c r="B253" s="31"/>
      <c r="C253" s="31"/>
      <c r="D253" s="29"/>
      <c r="E253" s="31"/>
      <c r="F253" s="31"/>
      <c r="G253" s="23" t="s">
        <v>3</v>
      </c>
      <c r="H253" s="1">
        <v>0</v>
      </c>
      <c r="I253" s="1">
        <v>0</v>
      </c>
      <c r="J253" s="1">
        <v>0</v>
      </c>
      <c r="K253" s="1">
        <f t="shared" si="68"/>
        <v>0</v>
      </c>
      <c r="L253" s="1">
        <v>0</v>
      </c>
      <c r="M253" s="1">
        <v>0</v>
      </c>
    </row>
    <row r="254" spans="1:13" ht="18" x14ac:dyDescent="0.3">
      <c r="A254" s="29"/>
      <c r="B254" s="31"/>
      <c r="C254" s="31"/>
      <c r="D254" s="29"/>
      <c r="E254" s="31"/>
      <c r="F254" s="31"/>
      <c r="G254" s="23" t="s">
        <v>4</v>
      </c>
      <c r="H254" s="1">
        <v>0</v>
      </c>
      <c r="I254" s="1">
        <v>0</v>
      </c>
      <c r="J254" s="1">
        <v>0</v>
      </c>
      <c r="K254" s="1">
        <f t="shared" si="68"/>
        <v>0</v>
      </c>
      <c r="L254" s="1">
        <v>0</v>
      </c>
      <c r="M254" s="1">
        <v>0</v>
      </c>
    </row>
    <row r="255" spans="1:13" ht="18" x14ac:dyDescent="0.3">
      <c r="A255" s="29"/>
      <c r="B255" s="31"/>
      <c r="C255" s="31"/>
      <c r="D255" s="29"/>
      <c r="E255" s="31"/>
      <c r="F255" s="31"/>
      <c r="G255" s="23" t="s">
        <v>5</v>
      </c>
      <c r="H255" s="1">
        <v>0</v>
      </c>
      <c r="I255" s="1">
        <v>0</v>
      </c>
      <c r="J255" s="1">
        <v>0</v>
      </c>
      <c r="K255" s="1">
        <f t="shared" si="68"/>
        <v>0</v>
      </c>
      <c r="L255" s="1">
        <v>0</v>
      </c>
      <c r="M255" s="1">
        <v>0</v>
      </c>
    </row>
    <row r="256" spans="1:13" ht="18" x14ac:dyDescent="0.3">
      <c r="A256" s="29"/>
      <c r="B256" s="31"/>
      <c r="C256" s="31"/>
      <c r="D256" s="29"/>
      <c r="E256" s="31"/>
      <c r="F256" s="31"/>
      <c r="G256" s="23" t="s">
        <v>33</v>
      </c>
      <c r="H256" s="1">
        <f t="shared" ref="H256" si="70">J256+K256+L256</f>
        <v>0</v>
      </c>
      <c r="I256" s="1">
        <v>0</v>
      </c>
      <c r="J256" s="1">
        <v>0</v>
      </c>
      <c r="K256" s="1">
        <f t="shared" si="68"/>
        <v>0</v>
      </c>
      <c r="L256" s="1">
        <v>0</v>
      </c>
      <c r="M256" s="1">
        <v>0</v>
      </c>
    </row>
    <row r="257" spans="1:13" ht="18" x14ac:dyDescent="0.3">
      <c r="A257" s="29"/>
      <c r="B257" s="31"/>
      <c r="C257" s="31"/>
      <c r="D257" s="29"/>
      <c r="E257" s="31"/>
      <c r="F257" s="31"/>
      <c r="G257" s="23" t="s">
        <v>40</v>
      </c>
      <c r="H257" s="1">
        <f>J257+K257+L257</f>
        <v>4923</v>
      </c>
      <c r="I257" s="1">
        <f>K257+L257</f>
        <v>4923</v>
      </c>
      <c r="J257" s="1">
        <v>0</v>
      </c>
      <c r="K257" s="1">
        <v>4627.6000000000004</v>
      </c>
      <c r="L257" s="1">
        <v>295.39999999999998</v>
      </c>
      <c r="M257" s="1">
        <v>0</v>
      </c>
    </row>
    <row r="258" spans="1:13" ht="18" x14ac:dyDescent="0.3">
      <c r="A258" s="29"/>
      <c r="B258" s="31"/>
      <c r="C258" s="31"/>
      <c r="D258" s="29"/>
      <c r="E258" s="31"/>
      <c r="F258" s="31"/>
      <c r="G258" s="23" t="s">
        <v>41</v>
      </c>
      <c r="H258" s="1">
        <f t="shared" ref="H258:H260" si="71">J258+K258+L258</f>
        <v>44307</v>
      </c>
      <c r="I258" s="1">
        <f>K258+L258</f>
        <v>44307</v>
      </c>
      <c r="J258" s="1">
        <v>0</v>
      </c>
      <c r="K258" s="1">
        <v>41648.6</v>
      </c>
      <c r="L258" s="1">
        <v>2658.4</v>
      </c>
      <c r="M258" s="1">
        <v>0</v>
      </c>
    </row>
    <row r="259" spans="1:13" ht="18" x14ac:dyDescent="0.3">
      <c r="A259" s="29"/>
      <c r="B259" s="31"/>
      <c r="C259" s="31"/>
      <c r="D259" s="29"/>
      <c r="E259" s="31"/>
      <c r="F259" s="31"/>
      <c r="G259" s="23" t="s">
        <v>42</v>
      </c>
      <c r="H259" s="1">
        <f t="shared" si="71"/>
        <v>0</v>
      </c>
      <c r="I259" s="1">
        <v>0</v>
      </c>
      <c r="J259" s="1">
        <v>0</v>
      </c>
      <c r="K259" s="1">
        <v>0</v>
      </c>
      <c r="L259" s="1">
        <v>0</v>
      </c>
      <c r="M259" s="1">
        <v>0</v>
      </c>
    </row>
    <row r="260" spans="1:13" ht="18" x14ac:dyDescent="0.3">
      <c r="A260" s="30"/>
      <c r="B260" s="31"/>
      <c r="C260" s="31"/>
      <c r="D260" s="30"/>
      <c r="E260" s="31"/>
      <c r="F260" s="31"/>
      <c r="G260" s="23" t="s">
        <v>43</v>
      </c>
      <c r="H260" s="1">
        <f t="shared" si="71"/>
        <v>0</v>
      </c>
      <c r="I260" s="1">
        <v>0</v>
      </c>
      <c r="J260" s="1">
        <v>0</v>
      </c>
      <c r="K260" s="1">
        <v>0</v>
      </c>
      <c r="L260" s="1">
        <v>0</v>
      </c>
      <c r="M260" s="1">
        <v>0</v>
      </c>
    </row>
    <row r="261" spans="1:13" ht="90" x14ac:dyDescent="0.3">
      <c r="A261" s="28" t="s">
        <v>102</v>
      </c>
      <c r="B261" s="31" t="s">
        <v>27</v>
      </c>
      <c r="C261" s="31" t="s">
        <v>107</v>
      </c>
      <c r="D261" s="28">
        <v>47263.4</v>
      </c>
      <c r="E261" s="31" t="s">
        <v>86</v>
      </c>
      <c r="F261" s="31" t="s">
        <v>93</v>
      </c>
      <c r="G261" s="15" t="s">
        <v>71</v>
      </c>
      <c r="H261" s="1">
        <f>H262+H263+H264+H265+H266+H267+H268+H269+H270+H271+H272</f>
        <v>40250</v>
      </c>
      <c r="I261" s="1">
        <f>I262+I263+I264+I265+I266+I267+I268+I269+I270+I271+I272</f>
        <v>40250</v>
      </c>
      <c r="J261" s="1">
        <v>0</v>
      </c>
      <c r="K261" s="1">
        <f>K262+K263+K264+K265+K266+K267+K268+K269+K270+K271+K272</f>
        <v>37835</v>
      </c>
      <c r="L261" s="1">
        <f>L262+L263+L264+L265+L266+L267+L268+L269+L270+L271+L272</f>
        <v>2415</v>
      </c>
      <c r="M261" s="1">
        <v>0</v>
      </c>
    </row>
    <row r="262" spans="1:13" ht="18" x14ac:dyDescent="0.3">
      <c r="A262" s="29"/>
      <c r="B262" s="31"/>
      <c r="C262" s="31"/>
      <c r="D262" s="29"/>
      <c r="E262" s="31"/>
      <c r="F262" s="31"/>
      <c r="G262" s="15" t="s">
        <v>0</v>
      </c>
      <c r="H262" s="1">
        <f>J262+K262+L262</f>
        <v>0</v>
      </c>
      <c r="I262" s="1">
        <v>0</v>
      </c>
      <c r="J262" s="1">
        <v>0</v>
      </c>
      <c r="K262" s="1">
        <f>K323+K336+K348+K395</f>
        <v>0</v>
      </c>
      <c r="L262" s="1">
        <v>0</v>
      </c>
      <c r="M262" s="1">
        <v>0</v>
      </c>
    </row>
    <row r="263" spans="1:13" ht="18" x14ac:dyDescent="0.3">
      <c r="A263" s="29"/>
      <c r="B263" s="31"/>
      <c r="C263" s="31"/>
      <c r="D263" s="29"/>
      <c r="E263" s="31"/>
      <c r="F263" s="31"/>
      <c r="G263" s="23" t="s">
        <v>1</v>
      </c>
      <c r="H263" s="1">
        <f t="shared" ref="H263:H264" si="72">J263+K263+L263</f>
        <v>0</v>
      </c>
      <c r="I263" s="1">
        <v>0</v>
      </c>
      <c r="J263" s="1">
        <v>0</v>
      </c>
      <c r="K263" s="1">
        <f>K324+K337+K349+K396</f>
        <v>0</v>
      </c>
      <c r="L263" s="1">
        <v>0</v>
      </c>
      <c r="M263" s="1">
        <v>0</v>
      </c>
    </row>
    <row r="264" spans="1:13" ht="18" x14ac:dyDescent="0.3">
      <c r="A264" s="29"/>
      <c r="B264" s="31"/>
      <c r="C264" s="31"/>
      <c r="D264" s="29"/>
      <c r="E264" s="31"/>
      <c r="F264" s="31"/>
      <c r="G264" s="23" t="s">
        <v>2</v>
      </c>
      <c r="H264" s="1">
        <f t="shared" si="72"/>
        <v>0</v>
      </c>
      <c r="I264" s="1">
        <v>0</v>
      </c>
      <c r="J264" s="1">
        <v>0</v>
      </c>
      <c r="K264" s="1">
        <f>K325+K338+K350+K397</f>
        <v>0</v>
      </c>
      <c r="L264" s="1">
        <v>0</v>
      </c>
      <c r="M264" s="1">
        <v>0</v>
      </c>
    </row>
    <row r="265" spans="1:13" ht="18" x14ac:dyDescent="0.3">
      <c r="A265" s="29"/>
      <c r="B265" s="31"/>
      <c r="C265" s="31"/>
      <c r="D265" s="29"/>
      <c r="E265" s="31"/>
      <c r="F265" s="31"/>
      <c r="G265" s="23" t="s">
        <v>3</v>
      </c>
      <c r="H265" s="1">
        <v>0</v>
      </c>
      <c r="I265" s="1">
        <v>0</v>
      </c>
      <c r="J265" s="1">
        <v>0</v>
      </c>
      <c r="K265" s="1">
        <f>K326+K339+K351+K398</f>
        <v>0</v>
      </c>
      <c r="L265" s="1">
        <v>0</v>
      </c>
      <c r="M265" s="1">
        <v>0</v>
      </c>
    </row>
    <row r="266" spans="1:13" ht="18" x14ac:dyDescent="0.3">
      <c r="A266" s="29"/>
      <c r="B266" s="31"/>
      <c r="C266" s="31"/>
      <c r="D266" s="29"/>
      <c r="E266" s="31"/>
      <c r="F266" s="31"/>
      <c r="G266" s="23" t="s">
        <v>4</v>
      </c>
      <c r="H266" s="1">
        <v>0</v>
      </c>
      <c r="I266" s="1">
        <v>0</v>
      </c>
      <c r="J266" s="1">
        <v>0</v>
      </c>
      <c r="K266" s="1">
        <f>K327+K340+K352+K399</f>
        <v>0</v>
      </c>
      <c r="L266" s="1">
        <v>0</v>
      </c>
      <c r="M266" s="1">
        <v>0</v>
      </c>
    </row>
    <row r="267" spans="1:13" ht="18" x14ac:dyDescent="0.3">
      <c r="A267" s="29"/>
      <c r="B267" s="31"/>
      <c r="C267" s="31"/>
      <c r="D267" s="29"/>
      <c r="E267" s="31"/>
      <c r="F267" s="31"/>
      <c r="G267" s="23" t="s">
        <v>5</v>
      </c>
      <c r="H267" s="1">
        <v>0</v>
      </c>
      <c r="I267" s="1">
        <v>0</v>
      </c>
      <c r="J267" s="1">
        <v>0</v>
      </c>
      <c r="K267" s="1">
        <f>K328+K341+K364+K400</f>
        <v>0</v>
      </c>
      <c r="L267" s="1">
        <v>0</v>
      </c>
      <c r="M267" s="1">
        <v>0</v>
      </c>
    </row>
    <row r="268" spans="1:13" ht="18" x14ac:dyDescent="0.3">
      <c r="A268" s="29"/>
      <c r="B268" s="31"/>
      <c r="C268" s="31"/>
      <c r="D268" s="29"/>
      <c r="E268" s="31"/>
      <c r="F268" s="31"/>
      <c r="G268" s="23" t="s">
        <v>33</v>
      </c>
      <c r="H268" s="1">
        <f t="shared" ref="H268" si="73">J268+K268+L268</f>
        <v>0</v>
      </c>
      <c r="I268" s="1">
        <v>0</v>
      </c>
      <c r="J268" s="1">
        <v>0</v>
      </c>
      <c r="K268" s="1">
        <f>K329+K342+K365+K401</f>
        <v>0</v>
      </c>
      <c r="L268" s="1">
        <v>0</v>
      </c>
      <c r="M268" s="1">
        <v>0</v>
      </c>
    </row>
    <row r="269" spans="1:13" ht="18" x14ac:dyDescent="0.3">
      <c r="A269" s="29"/>
      <c r="B269" s="31"/>
      <c r="C269" s="31"/>
      <c r="D269" s="29"/>
      <c r="E269" s="31"/>
      <c r="F269" s="31"/>
      <c r="G269" s="23" t="s">
        <v>40</v>
      </c>
      <c r="H269" s="1">
        <f>J269+K269+L269</f>
        <v>4025</v>
      </c>
      <c r="I269" s="1">
        <f>K269+L269</f>
        <v>4025</v>
      </c>
      <c r="J269" s="1">
        <v>0</v>
      </c>
      <c r="K269" s="1">
        <v>3783.5</v>
      </c>
      <c r="L269" s="1">
        <v>241.5</v>
      </c>
      <c r="M269" s="1">
        <v>0</v>
      </c>
    </row>
    <row r="270" spans="1:13" ht="18" x14ac:dyDescent="0.3">
      <c r="A270" s="29"/>
      <c r="B270" s="31"/>
      <c r="C270" s="31"/>
      <c r="D270" s="29"/>
      <c r="E270" s="31"/>
      <c r="F270" s="31"/>
      <c r="G270" s="23" t="s">
        <v>41</v>
      </c>
      <c r="H270" s="1">
        <f t="shared" ref="H270:H272" si="74">J270+K270+L270</f>
        <v>36225</v>
      </c>
      <c r="I270" s="1">
        <f>K270+L270</f>
        <v>36225</v>
      </c>
      <c r="J270" s="1">
        <v>0</v>
      </c>
      <c r="K270" s="1">
        <v>34051.5</v>
      </c>
      <c r="L270" s="1">
        <v>2173.5</v>
      </c>
      <c r="M270" s="1">
        <v>0</v>
      </c>
    </row>
    <row r="271" spans="1:13" ht="18" x14ac:dyDescent="0.3">
      <c r="A271" s="29"/>
      <c r="B271" s="31"/>
      <c r="C271" s="31"/>
      <c r="D271" s="29"/>
      <c r="E271" s="31"/>
      <c r="F271" s="31"/>
      <c r="G271" s="23" t="s">
        <v>42</v>
      </c>
      <c r="H271" s="1">
        <f t="shared" si="74"/>
        <v>0</v>
      </c>
      <c r="I271" s="1">
        <v>0</v>
      </c>
      <c r="J271" s="1">
        <v>0</v>
      </c>
      <c r="K271" s="1">
        <v>0</v>
      </c>
      <c r="L271" s="1">
        <v>0</v>
      </c>
      <c r="M271" s="1">
        <v>0</v>
      </c>
    </row>
    <row r="272" spans="1:13" ht="18" x14ac:dyDescent="0.3">
      <c r="A272" s="30"/>
      <c r="B272" s="31"/>
      <c r="C272" s="31"/>
      <c r="D272" s="30"/>
      <c r="E272" s="31"/>
      <c r="F272" s="31"/>
      <c r="G272" s="23" t="s">
        <v>43</v>
      </c>
      <c r="H272" s="1">
        <f t="shared" si="74"/>
        <v>0</v>
      </c>
      <c r="I272" s="1">
        <v>0</v>
      </c>
      <c r="J272" s="1">
        <v>0</v>
      </c>
      <c r="K272" s="1">
        <v>0</v>
      </c>
      <c r="L272" s="1">
        <v>0</v>
      </c>
      <c r="M272" s="1">
        <v>0</v>
      </c>
    </row>
    <row r="273" spans="1:16" ht="90" x14ac:dyDescent="0.3">
      <c r="A273" s="28" t="s">
        <v>103</v>
      </c>
      <c r="B273" s="31" t="s">
        <v>27</v>
      </c>
      <c r="C273" s="63" t="s">
        <v>106</v>
      </c>
      <c r="D273" s="62">
        <v>41379.4</v>
      </c>
      <c r="E273" s="31" t="s">
        <v>86</v>
      </c>
      <c r="F273" s="31" t="s">
        <v>93</v>
      </c>
      <c r="G273" s="15" t="s">
        <v>71</v>
      </c>
      <c r="H273" s="1">
        <f>H274+H275+H276+H277+H278+H279+H280+H281+H282+H283+H284</f>
        <v>34990</v>
      </c>
      <c r="I273" s="1">
        <f>I274+I275+I276+I277+I278+I279+I280+I281+I282+I283+I284</f>
        <v>34990</v>
      </c>
      <c r="J273" s="1">
        <v>0</v>
      </c>
      <c r="K273" s="1">
        <f>K274+K275+K276+K277+K278+K279+K280+K281+K282+K283+K284</f>
        <v>32890.6</v>
      </c>
      <c r="L273" s="1">
        <f>L274+L275+L276+L277+L278+L279+L280+L281+L282+L283+L284</f>
        <v>2099.4</v>
      </c>
      <c r="M273" s="1">
        <v>0</v>
      </c>
    </row>
    <row r="274" spans="1:16" ht="18" x14ac:dyDescent="0.3">
      <c r="A274" s="29"/>
      <c r="B274" s="31"/>
      <c r="C274" s="31"/>
      <c r="D274" s="29"/>
      <c r="E274" s="31"/>
      <c r="F274" s="31"/>
      <c r="G274" s="15" t="s">
        <v>0</v>
      </c>
      <c r="H274" s="1">
        <f>J274+K274+L274</f>
        <v>0</v>
      </c>
      <c r="I274" s="1">
        <v>0</v>
      </c>
      <c r="J274" s="1">
        <v>0</v>
      </c>
      <c r="K274" s="1">
        <f>K335+K348+K371+K407</f>
        <v>0</v>
      </c>
      <c r="L274" s="1">
        <v>0</v>
      </c>
      <c r="M274" s="1">
        <v>0</v>
      </c>
    </row>
    <row r="275" spans="1:16" ht="18" x14ac:dyDescent="0.3">
      <c r="A275" s="29"/>
      <c r="B275" s="31"/>
      <c r="C275" s="31"/>
      <c r="D275" s="29"/>
      <c r="E275" s="31"/>
      <c r="F275" s="31"/>
      <c r="G275" s="23" t="s">
        <v>1</v>
      </c>
      <c r="H275" s="1">
        <f t="shared" ref="H275:H276" si="75">J275+K275+L275</f>
        <v>0</v>
      </c>
      <c r="I275" s="1">
        <v>0</v>
      </c>
      <c r="J275" s="1">
        <v>0</v>
      </c>
      <c r="K275" s="1">
        <f>K336+K349+K372+K408</f>
        <v>0</v>
      </c>
      <c r="L275" s="1">
        <v>0</v>
      </c>
      <c r="M275" s="1">
        <v>0</v>
      </c>
    </row>
    <row r="276" spans="1:16" ht="18" x14ac:dyDescent="0.3">
      <c r="A276" s="29"/>
      <c r="B276" s="31"/>
      <c r="C276" s="31"/>
      <c r="D276" s="29"/>
      <c r="E276" s="31"/>
      <c r="F276" s="31"/>
      <c r="G276" s="23" t="s">
        <v>2</v>
      </c>
      <c r="H276" s="1">
        <f t="shared" si="75"/>
        <v>0</v>
      </c>
      <c r="I276" s="1">
        <v>0</v>
      </c>
      <c r="J276" s="1">
        <v>0</v>
      </c>
      <c r="K276" s="1">
        <f>K337+K350+K373+K409</f>
        <v>0</v>
      </c>
      <c r="L276" s="1">
        <v>0</v>
      </c>
      <c r="M276" s="1">
        <v>0</v>
      </c>
    </row>
    <row r="277" spans="1:16" ht="18" x14ac:dyDescent="0.3">
      <c r="A277" s="29"/>
      <c r="B277" s="31"/>
      <c r="C277" s="31"/>
      <c r="D277" s="29"/>
      <c r="E277" s="31"/>
      <c r="F277" s="31"/>
      <c r="G277" s="23" t="s">
        <v>3</v>
      </c>
      <c r="H277" s="1">
        <v>0</v>
      </c>
      <c r="I277" s="1">
        <v>0</v>
      </c>
      <c r="J277" s="1">
        <v>0</v>
      </c>
      <c r="K277" s="1">
        <f>K338+K351+K374+K410</f>
        <v>0</v>
      </c>
      <c r="L277" s="1">
        <v>0</v>
      </c>
      <c r="M277" s="1">
        <v>0</v>
      </c>
    </row>
    <row r="278" spans="1:16" ht="18" x14ac:dyDescent="0.3">
      <c r="A278" s="29"/>
      <c r="B278" s="31"/>
      <c r="C278" s="31"/>
      <c r="D278" s="29"/>
      <c r="E278" s="31"/>
      <c r="F278" s="31"/>
      <c r="G278" s="23" t="s">
        <v>4</v>
      </c>
      <c r="H278" s="1">
        <v>0</v>
      </c>
      <c r="I278" s="1">
        <v>0</v>
      </c>
      <c r="J278" s="1">
        <v>0</v>
      </c>
      <c r="K278" s="1">
        <f>K339+K352+K375+K411</f>
        <v>0</v>
      </c>
      <c r="L278" s="1">
        <v>0</v>
      </c>
      <c r="M278" s="1">
        <v>0</v>
      </c>
    </row>
    <row r="279" spans="1:16" ht="18" x14ac:dyDescent="0.3">
      <c r="A279" s="29"/>
      <c r="B279" s="31"/>
      <c r="C279" s="31"/>
      <c r="D279" s="29"/>
      <c r="E279" s="31"/>
      <c r="F279" s="31"/>
      <c r="G279" s="23" t="s">
        <v>5</v>
      </c>
      <c r="H279" s="1">
        <v>0</v>
      </c>
      <c r="I279" s="1">
        <v>0</v>
      </c>
      <c r="J279" s="1">
        <v>0</v>
      </c>
      <c r="K279" s="1">
        <f>K340+K364+K376+K412</f>
        <v>0</v>
      </c>
      <c r="L279" s="1">
        <v>0</v>
      </c>
      <c r="M279" s="1">
        <v>0</v>
      </c>
    </row>
    <row r="280" spans="1:16" ht="18" x14ac:dyDescent="0.3">
      <c r="A280" s="29"/>
      <c r="B280" s="31"/>
      <c r="C280" s="31"/>
      <c r="D280" s="29"/>
      <c r="E280" s="31"/>
      <c r="F280" s="31"/>
      <c r="G280" s="23" t="s">
        <v>33</v>
      </c>
      <c r="H280" s="1">
        <f t="shared" ref="H280" si="76">J280+K280+L280</f>
        <v>0</v>
      </c>
      <c r="I280" s="1">
        <v>0</v>
      </c>
      <c r="J280" s="1">
        <v>0</v>
      </c>
      <c r="K280" s="1">
        <f>K341+K365+K377+K413</f>
        <v>0</v>
      </c>
      <c r="L280" s="1">
        <v>0</v>
      </c>
      <c r="M280" s="1">
        <v>0</v>
      </c>
    </row>
    <row r="281" spans="1:16" ht="18" x14ac:dyDescent="0.3">
      <c r="A281" s="29"/>
      <c r="B281" s="31"/>
      <c r="C281" s="31"/>
      <c r="D281" s="29"/>
      <c r="E281" s="31"/>
      <c r="F281" s="31"/>
      <c r="G281" s="23" t="s">
        <v>40</v>
      </c>
      <c r="H281" s="1">
        <f>J281+K281+L281</f>
        <v>3499</v>
      </c>
      <c r="I281" s="1">
        <f>K281+L281</f>
        <v>3499</v>
      </c>
      <c r="J281" s="1">
        <v>0</v>
      </c>
      <c r="K281" s="1">
        <v>3289.1</v>
      </c>
      <c r="L281" s="1">
        <v>209.9</v>
      </c>
      <c r="M281" s="1">
        <v>0</v>
      </c>
    </row>
    <row r="282" spans="1:16" ht="18" x14ac:dyDescent="0.3">
      <c r="A282" s="29"/>
      <c r="B282" s="31"/>
      <c r="C282" s="31"/>
      <c r="D282" s="29"/>
      <c r="E282" s="31"/>
      <c r="F282" s="31"/>
      <c r="G282" s="23" t="s">
        <v>41</v>
      </c>
      <c r="H282" s="1">
        <f t="shared" ref="H282:H284" si="77">J282+K282+L282</f>
        <v>31491</v>
      </c>
      <c r="I282" s="1">
        <f>K282+L282</f>
        <v>31491</v>
      </c>
      <c r="J282" s="1">
        <v>0</v>
      </c>
      <c r="K282" s="1">
        <v>29601.5</v>
      </c>
      <c r="L282" s="1">
        <v>1889.5</v>
      </c>
      <c r="M282" s="1">
        <v>0</v>
      </c>
    </row>
    <row r="283" spans="1:16" ht="18" x14ac:dyDescent="0.3">
      <c r="A283" s="29"/>
      <c r="B283" s="31"/>
      <c r="C283" s="31"/>
      <c r="D283" s="29"/>
      <c r="E283" s="31"/>
      <c r="F283" s="31"/>
      <c r="G283" s="23" t="s">
        <v>42</v>
      </c>
      <c r="H283" s="1">
        <f t="shared" si="77"/>
        <v>0</v>
      </c>
      <c r="I283" s="1">
        <v>0</v>
      </c>
      <c r="J283" s="1">
        <v>0</v>
      </c>
      <c r="K283" s="1">
        <v>0</v>
      </c>
      <c r="L283" s="1">
        <v>0</v>
      </c>
      <c r="M283" s="1">
        <v>0</v>
      </c>
    </row>
    <row r="284" spans="1:16" ht="18" x14ac:dyDescent="0.3">
      <c r="A284" s="30"/>
      <c r="B284" s="31"/>
      <c r="C284" s="31"/>
      <c r="D284" s="30"/>
      <c r="E284" s="31"/>
      <c r="F284" s="31"/>
      <c r="G284" s="23" t="s">
        <v>43</v>
      </c>
      <c r="H284" s="1">
        <f t="shared" si="77"/>
        <v>0</v>
      </c>
      <c r="I284" s="1">
        <v>0</v>
      </c>
      <c r="J284" s="1">
        <v>0</v>
      </c>
      <c r="K284" s="1">
        <v>0</v>
      </c>
      <c r="L284" s="1">
        <v>0</v>
      </c>
      <c r="M284" s="1">
        <v>0</v>
      </c>
    </row>
    <row r="285" spans="1:16" ht="81" customHeight="1" x14ac:dyDescent="0.3">
      <c r="A285" s="28" t="s">
        <v>55</v>
      </c>
      <c r="B285" s="31" t="s">
        <v>27</v>
      </c>
      <c r="C285" s="31" t="s">
        <v>32</v>
      </c>
      <c r="D285" s="31">
        <v>6356.5</v>
      </c>
      <c r="E285" s="31" t="s">
        <v>86</v>
      </c>
      <c r="F285" s="31" t="s">
        <v>66</v>
      </c>
      <c r="G285" s="15" t="s">
        <v>71</v>
      </c>
      <c r="H285" s="1">
        <f>H286+H287+H288+H289+H290+H291+H292+H293+H294+H295+H296</f>
        <v>6356.5</v>
      </c>
      <c r="I285" s="1">
        <f>I286+I287+I288+I289+I290+I291+I292</f>
        <v>6356.5</v>
      </c>
      <c r="J285" s="1">
        <v>0</v>
      </c>
      <c r="K285" s="1">
        <f t="shared" ref="K285:K296" si="78">K298+K311+K323+K370</f>
        <v>0</v>
      </c>
      <c r="L285" s="1">
        <f>L286+L287+L288+L289+L290+L291+L292+L293+L294+L295+L296</f>
        <v>6356.5</v>
      </c>
      <c r="M285" s="1">
        <v>0</v>
      </c>
      <c r="P285" s="7" t="e">
        <f>H148+H58+H108+H122+H46+#REF!+H95+H71+H83+H135+#REF!</f>
        <v>#REF!</v>
      </c>
    </row>
    <row r="286" spans="1:16" ht="18" x14ac:dyDescent="0.3">
      <c r="A286" s="29"/>
      <c r="B286" s="31"/>
      <c r="C286" s="31"/>
      <c r="D286" s="31"/>
      <c r="E286" s="31"/>
      <c r="F286" s="31"/>
      <c r="G286" s="15" t="s">
        <v>0</v>
      </c>
      <c r="H286" s="1">
        <f>J286+K286+L286</f>
        <v>0</v>
      </c>
      <c r="I286" s="1">
        <v>0</v>
      </c>
      <c r="J286" s="1">
        <v>0</v>
      </c>
      <c r="K286" s="1">
        <f t="shared" si="78"/>
        <v>0</v>
      </c>
      <c r="L286" s="1">
        <v>0</v>
      </c>
      <c r="M286" s="1">
        <v>0</v>
      </c>
      <c r="N286" s="2">
        <v>0</v>
      </c>
    </row>
    <row r="287" spans="1:16" ht="18" x14ac:dyDescent="0.3">
      <c r="A287" s="29"/>
      <c r="B287" s="31"/>
      <c r="C287" s="31"/>
      <c r="D287" s="31"/>
      <c r="E287" s="31"/>
      <c r="F287" s="31"/>
      <c r="G287" s="23" t="s">
        <v>1</v>
      </c>
      <c r="H287" s="1">
        <f t="shared" ref="H287:H296" si="79">J287+K287+L287</f>
        <v>0</v>
      </c>
      <c r="I287" s="1">
        <v>0</v>
      </c>
      <c r="J287" s="1">
        <v>0</v>
      </c>
      <c r="K287" s="1">
        <f t="shared" si="78"/>
        <v>0</v>
      </c>
      <c r="L287" s="1">
        <v>0</v>
      </c>
      <c r="M287" s="1">
        <v>0</v>
      </c>
    </row>
    <row r="288" spans="1:16" ht="18" x14ac:dyDescent="0.3">
      <c r="A288" s="29"/>
      <c r="B288" s="31"/>
      <c r="C288" s="31"/>
      <c r="D288" s="31"/>
      <c r="E288" s="31"/>
      <c r="F288" s="31"/>
      <c r="G288" s="23" t="s">
        <v>2</v>
      </c>
      <c r="H288" s="1">
        <f t="shared" si="79"/>
        <v>0</v>
      </c>
      <c r="I288" s="1">
        <v>0</v>
      </c>
      <c r="J288" s="1">
        <v>0</v>
      </c>
      <c r="K288" s="1">
        <f t="shared" si="78"/>
        <v>0</v>
      </c>
      <c r="L288" s="1">
        <v>0</v>
      </c>
      <c r="M288" s="1">
        <v>0</v>
      </c>
    </row>
    <row r="289" spans="1:14" ht="18" x14ac:dyDescent="0.3">
      <c r="A289" s="29"/>
      <c r="B289" s="31"/>
      <c r="C289" s="31"/>
      <c r="D289" s="31"/>
      <c r="E289" s="31"/>
      <c r="F289" s="31"/>
      <c r="G289" s="23" t="s">
        <v>3</v>
      </c>
      <c r="H289" s="1">
        <f t="shared" si="79"/>
        <v>532.5</v>
      </c>
      <c r="I289" s="1">
        <v>532.5</v>
      </c>
      <c r="J289" s="1">
        <v>0</v>
      </c>
      <c r="K289" s="1">
        <f t="shared" si="78"/>
        <v>0</v>
      </c>
      <c r="L289" s="1">
        <v>532.5</v>
      </c>
      <c r="M289" s="1">
        <v>0</v>
      </c>
    </row>
    <row r="290" spans="1:14" ht="18" x14ac:dyDescent="0.3">
      <c r="A290" s="29"/>
      <c r="B290" s="31"/>
      <c r="C290" s="31"/>
      <c r="D290" s="31"/>
      <c r="E290" s="31"/>
      <c r="F290" s="31"/>
      <c r="G290" s="23" t="s">
        <v>4</v>
      </c>
      <c r="H290" s="1">
        <f t="shared" si="79"/>
        <v>563.70000000000005</v>
      </c>
      <c r="I290" s="1">
        <v>563.70000000000005</v>
      </c>
      <c r="J290" s="1">
        <v>0</v>
      </c>
      <c r="K290" s="1">
        <f t="shared" si="78"/>
        <v>0</v>
      </c>
      <c r="L290" s="1">
        <v>563.70000000000005</v>
      </c>
      <c r="M290" s="1">
        <v>0</v>
      </c>
    </row>
    <row r="291" spans="1:14" ht="18" x14ac:dyDescent="0.3">
      <c r="A291" s="29"/>
      <c r="B291" s="31"/>
      <c r="C291" s="31"/>
      <c r="D291" s="31"/>
      <c r="E291" s="31"/>
      <c r="F291" s="31"/>
      <c r="G291" s="23" t="s">
        <v>5</v>
      </c>
      <c r="H291" s="1">
        <f t="shared" si="79"/>
        <v>5260.3</v>
      </c>
      <c r="I291" s="1">
        <f>8100-85.7-2754</f>
        <v>5260.3</v>
      </c>
      <c r="J291" s="1">
        <v>0</v>
      </c>
      <c r="K291" s="1">
        <f t="shared" si="78"/>
        <v>0</v>
      </c>
      <c r="L291" s="1">
        <f>8100-85.7-2754</f>
        <v>5260.3</v>
      </c>
      <c r="M291" s="1">
        <v>0</v>
      </c>
    </row>
    <row r="292" spans="1:14" ht="18" x14ac:dyDescent="0.3">
      <c r="A292" s="29"/>
      <c r="B292" s="31"/>
      <c r="C292" s="31"/>
      <c r="D292" s="31"/>
      <c r="E292" s="31"/>
      <c r="F292" s="31"/>
      <c r="G292" s="23" t="s">
        <v>33</v>
      </c>
      <c r="H292" s="1">
        <f t="shared" si="79"/>
        <v>0</v>
      </c>
      <c r="I292" s="1">
        <v>0</v>
      </c>
      <c r="J292" s="1">
        <v>0</v>
      </c>
      <c r="K292" s="1">
        <f t="shared" si="78"/>
        <v>0</v>
      </c>
      <c r="L292" s="1">
        <v>0</v>
      </c>
      <c r="M292" s="1">
        <v>0</v>
      </c>
    </row>
    <row r="293" spans="1:14" ht="18" x14ac:dyDescent="0.3">
      <c r="A293" s="29"/>
      <c r="B293" s="31"/>
      <c r="C293" s="31"/>
      <c r="D293" s="31"/>
      <c r="E293" s="31"/>
      <c r="F293" s="31"/>
      <c r="G293" s="23" t="s">
        <v>40</v>
      </c>
      <c r="H293" s="1">
        <f>J293+K293+L293</f>
        <v>0</v>
      </c>
      <c r="I293" s="1">
        <v>0</v>
      </c>
      <c r="J293" s="1">
        <v>0</v>
      </c>
      <c r="K293" s="1">
        <f t="shared" si="78"/>
        <v>0</v>
      </c>
      <c r="L293" s="1">
        <v>0</v>
      </c>
      <c r="M293" s="1">
        <v>0</v>
      </c>
      <c r="N293" s="2">
        <v>3000</v>
      </c>
    </row>
    <row r="294" spans="1:14" ht="18" x14ac:dyDescent="0.3">
      <c r="A294" s="29"/>
      <c r="B294" s="31"/>
      <c r="C294" s="31"/>
      <c r="D294" s="31"/>
      <c r="E294" s="31"/>
      <c r="F294" s="31"/>
      <c r="G294" s="23" t="s">
        <v>41</v>
      </c>
      <c r="H294" s="1">
        <f t="shared" si="79"/>
        <v>0</v>
      </c>
      <c r="I294" s="1">
        <v>0</v>
      </c>
      <c r="J294" s="1">
        <v>0</v>
      </c>
      <c r="K294" s="1">
        <f t="shared" si="78"/>
        <v>0</v>
      </c>
      <c r="L294" s="1">
        <v>0</v>
      </c>
      <c r="M294" s="1">
        <v>0</v>
      </c>
    </row>
    <row r="295" spans="1:14" ht="18" x14ac:dyDescent="0.3">
      <c r="A295" s="29"/>
      <c r="B295" s="31"/>
      <c r="C295" s="31"/>
      <c r="D295" s="31"/>
      <c r="E295" s="31"/>
      <c r="F295" s="31"/>
      <c r="G295" s="23" t="s">
        <v>42</v>
      </c>
      <c r="H295" s="1">
        <f t="shared" si="79"/>
        <v>0</v>
      </c>
      <c r="I295" s="1">
        <v>0</v>
      </c>
      <c r="J295" s="1">
        <v>0</v>
      </c>
      <c r="K295" s="1">
        <f t="shared" si="78"/>
        <v>0</v>
      </c>
      <c r="L295" s="1">
        <v>0</v>
      </c>
      <c r="M295" s="1">
        <v>0</v>
      </c>
    </row>
    <row r="296" spans="1:14" ht="18" x14ac:dyDescent="0.3">
      <c r="A296" s="30"/>
      <c r="B296" s="31"/>
      <c r="C296" s="31"/>
      <c r="D296" s="31"/>
      <c r="E296" s="31"/>
      <c r="F296" s="31"/>
      <c r="G296" s="23" t="s">
        <v>43</v>
      </c>
      <c r="H296" s="1">
        <f t="shared" si="79"/>
        <v>0</v>
      </c>
      <c r="I296" s="1">
        <v>0</v>
      </c>
      <c r="J296" s="1">
        <v>0</v>
      </c>
      <c r="K296" s="1">
        <f t="shared" si="78"/>
        <v>0</v>
      </c>
      <c r="L296" s="1">
        <v>0</v>
      </c>
      <c r="M296" s="1">
        <v>0</v>
      </c>
    </row>
    <row r="297" spans="1:14" hidden="1" x14ac:dyDescent="0.3">
      <c r="H297" s="19"/>
      <c r="I297" s="19"/>
      <c r="J297" s="19"/>
      <c r="K297" s="19"/>
      <c r="L297" s="19"/>
      <c r="M297" s="19"/>
    </row>
    <row r="298" spans="1:14" ht="106.5" hidden="1" customHeight="1" x14ac:dyDescent="0.3">
      <c r="A298" s="28" t="s">
        <v>90</v>
      </c>
      <c r="B298" s="31" t="s">
        <v>27</v>
      </c>
      <c r="C298" s="32" t="s">
        <v>89</v>
      </c>
      <c r="D298" s="20">
        <v>1700</v>
      </c>
      <c r="E298" s="31" t="s">
        <v>86</v>
      </c>
      <c r="F298" s="24" t="s">
        <v>88</v>
      </c>
      <c r="G298" s="15" t="s">
        <v>71</v>
      </c>
      <c r="H298" s="1">
        <f>H305</f>
        <v>0</v>
      </c>
      <c r="I298" s="1">
        <f>I305</f>
        <v>0</v>
      </c>
      <c r="J298" s="1">
        <f>J305</f>
        <v>0</v>
      </c>
      <c r="K298" s="1">
        <f>K305</f>
        <v>0</v>
      </c>
      <c r="L298" s="1">
        <f>L305</f>
        <v>0</v>
      </c>
      <c r="M298" s="1">
        <v>0</v>
      </c>
    </row>
    <row r="299" spans="1:14" ht="18.75" hidden="1" customHeight="1" x14ac:dyDescent="0.3">
      <c r="A299" s="29"/>
      <c r="B299" s="31"/>
      <c r="C299" s="33"/>
      <c r="D299" s="25"/>
      <c r="E299" s="31"/>
      <c r="F299" s="25"/>
      <c r="G299" s="15" t="s">
        <v>0</v>
      </c>
      <c r="H299" s="1">
        <f>J299+K299+L299</f>
        <v>0</v>
      </c>
      <c r="I299" s="1">
        <v>0</v>
      </c>
      <c r="J299" s="1">
        <v>0</v>
      </c>
      <c r="K299" s="1">
        <v>0</v>
      </c>
      <c r="L299" s="1">
        <v>0</v>
      </c>
      <c r="M299" s="1">
        <v>0</v>
      </c>
    </row>
    <row r="300" spans="1:14" ht="18.75" hidden="1" customHeight="1" x14ac:dyDescent="0.3">
      <c r="A300" s="29"/>
      <c r="B300" s="31"/>
      <c r="C300" s="33"/>
      <c r="D300" s="25"/>
      <c r="E300" s="31"/>
      <c r="F300" s="25"/>
      <c r="G300" s="23" t="s">
        <v>1</v>
      </c>
      <c r="H300" s="1">
        <f t="shared" ref="H300:H301" si="80">J300+K300+L300</f>
        <v>0</v>
      </c>
      <c r="I300" s="1">
        <v>0</v>
      </c>
      <c r="J300" s="1">
        <v>0</v>
      </c>
      <c r="K300" s="1">
        <v>0</v>
      </c>
      <c r="L300" s="1">
        <v>0</v>
      </c>
      <c r="M300" s="1">
        <v>0</v>
      </c>
    </row>
    <row r="301" spans="1:14" ht="18.75" hidden="1" customHeight="1" x14ac:dyDescent="0.3">
      <c r="A301" s="29"/>
      <c r="B301" s="31"/>
      <c r="C301" s="33"/>
      <c r="D301" s="25"/>
      <c r="E301" s="31"/>
      <c r="F301" s="25"/>
      <c r="G301" s="23" t="s">
        <v>2</v>
      </c>
      <c r="H301" s="1">
        <f t="shared" si="80"/>
        <v>0</v>
      </c>
      <c r="I301" s="1">
        <v>0</v>
      </c>
      <c r="J301" s="1">
        <v>0</v>
      </c>
      <c r="K301" s="1">
        <v>0</v>
      </c>
      <c r="L301" s="1">
        <v>0</v>
      </c>
      <c r="M301" s="1">
        <v>0</v>
      </c>
    </row>
    <row r="302" spans="1:14" ht="18.75" hidden="1" customHeight="1" x14ac:dyDescent="0.3">
      <c r="A302" s="29"/>
      <c r="B302" s="31"/>
      <c r="C302" s="33"/>
      <c r="D302" s="25"/>
      <c r="E302" s="31"/>
      <c r="F302" s="25"/>
      <c r="G302" s="23" t="s">
        <v>3</v>
      </c>
      <c r="H302" s="1">
        <f>J302+K302+L302</f>
        <v>0</v>
      </c>
      <c r="I302" s="1">
        <v>0</v>
      </c>
      <c r="J302" s="1">
        <v>0</v>
      </c>
      <c r="K302" s="1">
        <v>0</v>
      </c>
      <c r="L302" s="1">
        <v>0</v>
      </c>
      <c r="M302" s="1">
        <v>0</v>
      </c>
    </row>
    <row r="303" spans="1:14" ht="18.75" hidden="1" customHeight="1" x14ac:dyDescent="0.3">
      <c r="A303" s="29"/>
      <c r="B303" s="31"/>
      <c r="C303" s="33"/>
      <c r="D303" s="25"/>
      <c r="E303" s="31"/>
      <c r="F303" s="25"/>
      <c r="G303" s="23" t="s">
        <v>4</v>
      </c>
      <c r="H303" s="1">
        <f t="shared" ref="H303:H304" si="81">J303+K303+L303</f>
        <v>0</v>
      </c>
      <c r="I303" s="1">
        <v>0</v>
      </c>
      <c r="J303" s="1">
        <v>0</v>
      </c>
      <c r="K303" s="1">
        <v>0</v>
      </c>
      <c r="L303" s="1">
        <v>0</v>
      </c>
      <c r="M303" s="1">
        <v>0</v>
      </c>
    </row>
    <row r="304" spans="1:14" ht="18.75" hidden="1" customHeight="1" x14ac:dyDescent="0.3">
      <c r="A304" s="29"/>
      <c r="B304" s="31"/>
      <c r="C304" s="33"/>
      <c r="D304" s="25"/>
      <c r="E304" s="31"/>
      <c r="F304" s="25"/>
      <c r="G304" s="23" t="s">
        <v>5</v>
      </c>
      <c r="H304" s="1">
        <f t="shared" si="81"/>
        <v>0</v>
      </c>
      <c r="I304" s="1">
        <v>0</v>
      </c>
      <c r="J304" s="1">
        <v>0</v>
      </c>
      <c r="K304" s="1">
        <v>0</v>
      </c>
      <c r="L304" s="1">
        <v>0</v>
      </c>
      <c r="M304" s="1">
        <v>0</v>
      </c>
    </row>
    <row r="305" spans="1:13" ht="18" hidden="1" customHeight="1" x14ac:dyDescent="0.3">
      <c r="A305" s="29"/>
      <c r="B305" s="31"/>
      <c r="C305" s="33"/>
      <c r="D305" s="25"/>
      <c r="E305" s="31"/>
      <c r="F305" s="25"/>
      <c r="G305" s="23" t="s">
        <v>33</v>
      </c>
      <c r="H305" s="1">
        <f>L305</f>
        <v>0</v>
      </c>
      <c r="I305" s="1">
        <f>1700-1700</f>
        <v>0</v>
      </c>
      <c r="J305" s="1">
        <v>0</v>
      </c>
      <c r="K305" s="1">
        <v>0</v>
      </c>
      <c r="L305" s="1">
        <f>1700-1700</f>
        <v>0</v>
      </c>
      <c r="M305" s="1">
        <v>0</v>
      </c>
    </row>
    <row r="306" spans="1:13" ht="18.75" hidden="1" customHeight="1" x14ac:dyDescent="0.3">
      <c r="A306" s="29"/>
      <c r="B306" s="31"/>
      <c r="C306" s="33"/>
      <c r="D306" s="25"/>
      <c r="E306" s="31"/>
      <c r="F306" s="25"/>
      <c r="G306" s="23" t="s">
        <v>40</v>
      </c>
      <c r="H306" s="1">
        <f>J306+K306+L306</f>
        <v>0</v>
      </c>
      <c r="I306" s="1">
        <v>0</v>
      </c>
      <c r="J306" s="1">
        <v>0</v>
      </c>
      <c r="K306" s="1">
        <v>0</v>
      </c>
      <c r="L306" s="1">
        <v>0</v>
      </c>
      <c r="M306" s="1">
        <v>0</v>
      </c>
    </row>
    <row r="307" spans="1:13" ht="18.75" hidden="1" customHeight="1" x14ac:dyDescent="0.3">
      <c r="A307" s="29"/>
      <c r="B307" s="31"/>
      <c r="C307" s="33"/>
      <c r="D307" s="25"/>
      <c r="E307" s="31"/>
      <c r="F307" s="25"/>
      <c r="G307" s="23" t="s">
        <v>41</v>
      </c>
      <c r="H307" s="1">
        <f t="shared" ref="H307:H308" si="82">J307+K307+L307</f>
        <v>0</v>
      </c>
      <c r="I307" s="1">
        <v>0</v>
      </c>
      <c r="J307" s="1">
        <v>0</v>
      </c>
      <c r="K307" s="1">
        <v>0</v>
      </c>
      <c r="L307" s="1">
        <v>0</v>
      </c>
      <c r="M307" s="1">
        <v>0</v>
      </c>
    </row>
    <row r="308" spans="1:13" ht="24" hidden="1" customHeight="1" x14ac:dyDescent="0.3">
      <c r="A308" s="29"/>
      <c r="B308" s="31"/>
      <c r="C308" s="33"/>
      <c r="D308" s="25"/>
      <c r="E308" s="31"/>
      <c r="F308" s="25"/>
      <c r="G308" s="23" t="s">
        <v>42</v>
      </c>
      <c r="H308" s="1">
        <f t="shared" si="82"/>
        <v>0</v>
      </c>
      <c r="I308" s="1">
        <v>0</v>
      </c>
      <c r="J308" s="1">
        <v>0</v>
      </c>
      <c r="K308" s="1">
        <v>0</v>
      </c>
      <c r="L308" s="1">
        <v>0</v>
      </c>
      <c r="M308" s="1">
        <v>0</v>
      </c>
    </row>
    <row r="309" spans="1:13" ht="21.75" hidden="1" customHeight="1" x14ac:dyDescent="0.3">
      <c r="A309" s="30"/>
      <c r="B309" s="31"/>
      <c r="C309" s="34"/>
      <c r="D309" s="26"/>
      <c r="E309" s="31"/>
      <c r="F309" s="26"/>
      <c r="G309" s="23" t="s">
        <v>43</v>
      </c>
      <c r="H309" s="1">
        <f>J309+K309+L309</f>
        <v>0</v>
      </c>
      <c r="I309" s="1">
        <v>0</v>
      </c>
      <c r="J309" s="1">
        <v>0</v>
      </c>
      <c r="K309" s="1">
        <v>0</v>
      </c>
      <c r="L309" s="1">
        <v>0</v>
      </c>
      <c r="M309" s="1">
        <v>0</v>
      </c>
    </row>
    <row r="310" spans="1:13" ht="77.25" hidden="1" customHeight="1" x14ac:dyDescent="0.3">
      <c r="A310" s="28"/>
      <c r="B310" s="28"/>
      <c r="C310" s="28"/>
      <c r="D310" s="28"/>
      <c r="E310" s="28"/>
      <c r="F310" s="28"/>
      <c r="G310" s="15"/>
      <c r="H310" s="1"/>
      <c r="I310" s="1"/>
      <c r="J310" s="1"/>
      <c r="K310" s="1"/>
      <c r="L310" s="1"/>
      <c r="M310" s="1"/>
    </row>
    <row r="311" spans="1:13" ht="18" hidden="1" x14ac:dyDescent="0.3">
      <c r="A311" s="29"/>
      <c r="B311" s="29"/>
      <c r="C311" s="29"/>
      <c r="D311" s="29"/>
      <c r="E311" s="29"/>
      <c r="F311" s="29"/>
      <c r="G311" s="15"/>
      <c r="H311" s="1"/>
      <c r="I311" s="1"/>
      <c r="J311" s="1"/>
      <c r="K311" s="1"/>
      <c r="L311" s="1"/>
      <c r="M311" s="1"/>
    </row>
    <row r="312" spans="1:13" ht="18" hidden="1" x14ac:dyDescent="0.3">
      <c r="A312" s="29"/>
      <c r="B312" s="29"/>
      <c r="C312" s="29"/>
      <c r="D312" s="29"/>
      <c r="E312" s="29"/>
      <c r="F312" s="29"/>
      <c r="G312" s="23"/>
      <c r="H312" s="1"/>
      <c r="I312" s="1"/>
      <c r="J312" s="1"/>
      <c r="K312" s="1"/>
      <c r="L312" s="1"/>
      <c r="M312" s="1"/>
    </row>
    <row r="313" spans="1:13" ht="18" hidden="1" x14ac:dyDescent="0.3">
      <c r="A313" s="29"/>
      <c r="B313" s="29"/>
      <c r="C313" s="29"/>
      <c r="D313" s="29"/>
      <c r="E313" s="29"/>
      <c r="F313" s="29"/>
      <c r="G313" s="23"/>
      <c r="H313" s="1"/>
      <c r="I313" s="1"/>
      <c r="J313" s="1"/>
      <c r="K313" s="1"/>
      <c r="L313" s="1"/>
      <c r="M313" s="1"/>
    </row>
    <row r="314" spans="1:13" ht="18" hidden="1" x14ac:dyDescent="0.3">
      <c r="A314" s="29"/>
      <c r="B314" s="29"/>
      <c r="C314" s="29"/>
      <c r="D314" s="29"/>
      <c r="E314" s="29"/>
      <c r="F314" s="29"/>
      <c r="G314" s="23"/>
      <c r="H314" s="1"/>
      <c r="I314" s="1"/>
      <c r="J314" s="1"/>
      <c r="K314" s="1"/>
      <c r="L314" s="1"/>
      <c r="M314" s="1"/>
    </row>
    <row r="315" spans="1:13" ht="18" hidden="1" x14ac:dyDescent="0.3">
      <c r="A315" s="29"/>
      <c r="B315" s="29"/>
      <c r="C315" s="29"/>
      <c r="D315" s="29"/>
      <c r="E315" s="29"/>
      <c r="F315" s="29"/>
      <c r="G315" s="23"/>
      <c r="H315" s="1"/>
      <c r="I315" s="1"/>
      <c r="J315" s="1"/>
      <c r="K315" s="1"/>
      <c r="L315" s="1"/>
      <c r="M315" s="1"/>
    </row>
    <row r="316" spans="1:13" ht="18" hidden="1" x14ac:dyDescent="0.3">
      <c r="A316" s="30"/>
      <c r="B316" s="30"/>
      <c r="C316" s="30"/>
      <c r="D316" s="30"/>
      <c r="E316" s="30"/>
      <c r="F316" s="30"/>
      <c r="G316" s="23"/>
      <c r="H316" s="1"/>
      <c r="I316" s="1"/>
      <c r="J316" s="1"/>
      <c r="K316" s="1"/>
      <c r="L316" s="1"/>
      <c r="M316" s="1"/>
    </row>
    <row r="317" spans="1:13" ht="97.5" customHeight="1" x14ac:dyDescent="0.3">
      <c r="A317" s="28" t="s">
        <v>94</v>
      </c>
      <c r="B317" s="31" t="s">
        <v>14</v>
      </c>
      <c r="C317" s="28" t="s">
        <v>26</v>
      </c>
      <c r="D317" s="35">
        <v>310205.7</v>
      </c>
      <c r="E317" s="31" t="s">
        <v>95</v>
      </c>
      <c r="F317" s="38" t="s">
        <v>93</v>
      </c>
      <c r="G317" s="15" t="s">
        <v>71</v>
      </c>
      <c r="H317" s="1">
        <f>H325+H326</f>
        <v>11832</v>
      </c>
      <c r="I317" s="1">
        <f>I325+I326</f>
        <v>0</v>
      </c>
      <c r="J317" s="1">
        <f>J324</f>
        <v>0</v>
      </c>
      <c r="K317" s="1">
        <f>K324</f>
        <v>0</v>
      </c>
      <c r="L317" s="1">
        <f>L325+L326</f>
        <v>11832</v>
      </c>
      <c r="M317" s="1">
        <v>0</v>
      </c>
    </row>
    <row r="318" spans="1:13" ht="22.95" customHeight="1" x14ac:dyDescent="0.3">
      <c r="A318" s="29"/>
      <c r="B318" s="31"/>
      <c r="C318" s="29"/>
      <c r="D318" s="36"/>
      <c r="E318" s="31"/>
      <c r="F318" s="39"/>
      <c r="G318" s="15" t="s">
        <v>0</v>
      </c>
      <c r="H318" s="1">
        <f>J318+K318+L318</f>
        <v>0</v>
      </c>
      <c r="I318" s="1">
        <v>0</v>
      </c>
      <c r="J318" s="1">
        <v>0</v>
      </c>
      <c r="K318" s="1">
        <v>0</v>
      </c>
      <c r="L318" s="1">
        <v>0</v>
      </c>
      <c r="M318" s="1">
        <v>0</v>
      </c>
    </row>
    <row r="319" spans="1:13" ht="22.95" customHeight="1" x14ac:dyDescent="0.3">
      <c r="A319" s="29"/>
      <c r="B319" s="31"/>
      <c r="C319" s="29"/>
      <c r="D319" s="36"/>
      <c r="E319" s="31"/>
      <c r="F319" s="39"/>
      <c r="G319" s="23" t="s">
        <v>1</v>
      </c>
      <c r="H319" s="1">
        <f t="shared" ref="H319:H320" si="83">J319+K319+L319</f>
        <v>0</v>
      </c>
      <c r="I319" s="1">
        <v>0</v>
      </c>
      <c r="J319" s="1">
        <v>0</v>
      </c>
      <c r="K319" s="1">
        <v>0</v>
      </c>
      <c r="L319" s="1">
        <v>0</v>
      </c>
      <c r="M319" s="1">
        <v>0</v>
      </c>
    </row>
    <row r="320" spans="1:13" ht="22.95" customHeight="1" x14ac:dyDescent="0.3">
      <c r="A320" s="29"/>
      <c r="B320" s="31"/>
      <c r="C320" s="29"/>
      <c r="D320" s="36"/>
      <c r="E320" s="31"/>
      <c r="F320" s="39"/>
      <c r="G320" s="23" t="s">
        <v>2</v>
      </c>
      <c r="H320" s="1">
        <f t="shared" si="83"/>
        <v>0</v>
      </c>
      <c r="I320" s="1">
        <v>0</v>
      </c>
      <c r="J320" s="1">
        <v>0</v>
      </c>
      <c r="K320" s="1">
        <v>0</v>
      </c>
      <c r="L320" s="1">
        <v>0</v>
      </c>
      <c r="M320" s="1">
        <v>0</v>
      </c>
    </row>
    <row r="321" spans="1:13" ht="22.95" customHeight="1" x14ac:dyDescent="0.3">
      <c r="A321" s="29"/>
      <c r="B321" s="31"/>
      <c r="C321" s="29"/>
      <c r="D321" s="36"/>
      <c r="E321" s="31"/>
      <c r="F321" s="39"/>
      <c r="G321" s="23" t="s">
        <v>3</v>
      </c>
      <c r="H321" s="1">
        <f>J321+K321+L321</f>
        <v>0</v>
      </c>
      <c r="I321" s="1">
        <v>0</v>
      </c>
      <c r="J321" s="1">
        <v>0</v>
      </c>
      <c r="K321" s="1">
        <v>0</v>
      </c>
      <c r="L321" s="1">
        <v>0</v>
      </c>
      <c r="M321" s="1">
        <v>0</v>
      </c>
    </row>
    <row r="322" spans="1:13" ht="22.95" customHeight="1" x14ac:dyDescent="0.3">
      <c r="A322" s="29"/>
      <c r="B322" s="31"/>
      <c r="C322" s="29"/>
      <c r="D322" s="36"/>
      <c r="E322" s="31"/>
      <c r="F322" s="39"/>
      <c r="G322" s="23" t="s">
        <v>4</v>
      </c>
      <c r="H322" s="1">
        <f t="shared" ref="H322:H323" si="84">J322+K322+L322</f>
        <v>0</v>
      </c>
      <c r="I322" s="1">
        <v>0</v>
      </c>
      <c r="J322" s="1">
        <v>0</v>
      </c>
      <c r="K322" s="1">
        <v>0</v>
      </c>
      <c r="L322" s="1">
        <v>0</v>
      </c>
      <c r="M322" s="1">
        <v>0</v>
      </c>
    </row>
    <row r="323" spans="1:13" ht="22.95" customHeight="1" x14ac:dyDescent="0.3">
      <c r="A323" s="29"/>
      <c r="B323" s="31"/>
      <c r="C323" s="29"/>
      <c r="D323" s="36"/>
      <c r="E323" s="31"/>
      <c r="F323" s="39"/>
      <c r="G323" s="23" t="s">
        <v>5</v>
      </c>
      <c r="H323" s="1">
        <f t="shared" si="84"/>
        <v>0</v>
      </c>
      <c r="I323" s="1">
        <v>0</v>
      </c>
      <c r="J323" s="1">
        <v>0</v>
      </c>
      <c r="K323" s="1">
        <v>0</v>
      </c>
      <c r="L323" s="1">
        <v>0</v>
      </c>
      <c r="M323" s="1">
        <v>0</v>
      </c>
    </row>
    <row r="324" spans="1:13" ht="22.95" customHeight="1" x14ac:dyDescent="0.3">
      <c r="A324" s="29"/>
      <c r="B324" s="31"/>
      <c r="C324" s="29"/>
      <c r="D324" s="36"/>
      <c r="E324" s="31"/>
      <c r="F324" s="39"/>
      <c r="G324" s="23" t="s">
        <v>33</v>
      </c>
      <c r="H324" s="1">
        <f>L324</f>
        <v>0</v>
      </c>
      <c r="I324" s="1">
        <v>0</v>
      </c>
      <c r="J324" s="1">
        <v>0</v>
      </c>
      <c r="K324" s="1">
        <v>0</v>
      </c>
      <c r="L324" s="1">
        <v>0</v>
      </c>
      <c r="M324" s="1">
        <v>0</v>
      </c>
    </row>
    <row r="325" spans="1:13" ht="22.95" customHeight="1" x14ac:dyDescent="0.3">
      <c r="A325" s="29"/>
      <c r="B325" s="31"/>
      <c r="C325" s="29"/>
      <c r="D325" s="36"/>
      <c r="E325" s="31"/>
      <c r="F325" s="39"/>
      <c r="G325" s="23" t="s">
        <v>109</v>
      </c>
      <c r="H325" s="1">
        <f>J325+K325+L325</f>
        <v>7584.1</v>
      </c>
      <c r="I325" s="1">
        <v>0</v>
      </c>
      <c r="J325" s="1">
        <v>0</v>
      </c>
      <c r="K325" s="1">
        <v>0</v>
      </c>
      <c r="L325" s="1">
        <f>9196.4-1500-1214.5-221.5-505.7-3981.1-1493.4+7839.1-198.3-321.9-15</f>
        <v>7584.1</v>
      </c>
      <c r="M325" s="1">
        <v>0</v>
      </c>
    </row>
    <row r="326" spans="1:13" ht="22.95" customHeight="1" x14ac:dyDescent="0.3">
      <c r="A326" s="29"/>
      <c r="B326" s="31"/>
      <c r="C326" s="29"/>
      <c r="D326" s="36"/>
      <c r="E326" s="31"/>
      <c r="F326" s="39"/>
      <c r="G326" s="23" t="s">
        <v>110</v>
      </c>
      <c r="H326" s="1">
        <f t="shared" ref="H326:H327" si="85">J326+K326+L326</f>
        <v>4247.8999999999996</v>
      </c>
      <c r="I326" s="1">
        <v>0</v>
      </c>
      <c r="J326" s="1">
        <v>0</v>
      </c>
      <c r="K326" s="1">
        <v>0</v>
      </c>
      <c r="L326" s="1">
        <f>10296.9-6049</f>
        <v>4247.8999999999996</v>
      </c>
      <c r="M326" s="1">
        <v>0</v>
      </c>
    </row>
    <row r="327" spans="1:13" ht="22.95" customHeight="1" x14ac:dyDescent="0.3">
      <c r="A327" s="29"/>
      <c r="B327" s="31"/>
      <c r="C327" s="29"/>
      <c r="D327" s="36"/>
      <c r="E327" s="31"/>
      <c r="F327" s="39"/>
      <c r="G327" s="23" t="s">
        <v>42</v>
      </c>
      <c r="H327" s="1">
        <f t="shared" si="85"/>
        <v>0</v>
      </c>
      <c r="I327" s="1">
        <v>0</v>
      </c>
      <c r="J327" s="1">
        <v>0</v>
      </c>
      <c r="K327" s="1">
        <v>0</v>
      </c>
      <c r="L327" s="1">
        <v>0</v>
      </c>
      <c r="M327" s="1">
        <v>0</v>
      </c>
    </row>
    <row r="328" spans="1:13" ht="22.95" customHeight="1" x14ac:dyDescent="0.3">
      <c r="A328" s="30"/>
      <c r="B328" s="31"/>
      <c r="C328" s="30"/>
      <c r="D328" s="37"/>
      <c r="E328" s="31"/>
      <c r="F328" s="40"/>
      <c r="G328" s="23" t="s">
        <v>43</v>
      </c>
      <c r="H328" s="1">
        <f>J328+K328+L328</f>
        <v>0</v>
      </c>
      <c r="I328" s="1">
        <v>0</v>
      </c>
      <c r="J328" s="1">
        <v>0</v>
      </c>
      <c r="K328" s="1">
        <v>0</v>
      </c>
      <c r="L328" s="1">
        <v>0</v>
      </c>
      <c r="M328" s="1">
        <v>0</v>
      </c>
    </row>
    <row r="329" spans="1:13" ht="102" customHeight="1" x14ac:dyDescent="0.3">
      <c r="A329" s="28" t="s">
        <v>113</v>
      </c>
      <c r="B329" s="31" t="s">
        <v>14</v>
      </c>
      <c r="C329" s="32" t="s">
        <v>97</v>
      </c>
      <c r="D329" s="35">
        <v>66000</v>
      </c>
      <c r="E329" s="31" t="s">
        <v>86</v>
      </c>
      <c r="F329" s="38" t="s">
        <v>96</v>
      </c>
      <c r="G329" s="15" t="s">
        <v>71</v>
      </c>
      <c r="H329" s="1">
        <f>H337+H338+H339</f>
        <v>5359.6</v>
      </c>
      <c r="I329" s="1">
        <f>I337+I338+I339</f>
        <v>3359.6000000000004</v>
      </c>
      <c r="J329" s="1">
        <f>J336</f>
        <v>0</v>
      </c>
      <c r="K329" s="1">
        <f>K336</f>
        <v>0</v>
      </c>
      <c r="L329" s="1">
        <f>L337+L338+L339</f>
        <v>5359.6</v>
      </c>
      <c r="M329" s="1">
        <v>0</v>
      </c>
    </row>
    <row r="330" spans="1:13" ht="22.95" customHeight="1" x14ac:dyDescent="0.3">
      <c r="A330" s="29"/>
      <c r="B330" s="31"/>
      <c r="C330" s="33"/>
      <c r="D330" s="36"/>
      <c r="E330" s="31"/>
      <c r="F330" s="39"/>
      <c r="G330" s="15" t="s">
        <v>0</v>
      </c>
      <c r="H330" s="1">
        <f>J330+K330+L330</f>
        <v>0</v>
      </c>
      <c r="I330" s="1">
        <v>0</v>
      </c>
      <c r="J330" s="1">
        <v>0</v>
      </c>
      <c r="K330" s="1">
        <v>0</v>
      </c>
      <c r="L330" s="1">
        <v>0</v>
      </c>
      <c r="M330" s="1">
        <v>0</v>
      </c>
    </row>
    <row r="331" spans="1:13" ht="22.95" customHeight="1" x14ac:dyDescent="0.3">
      <c r="A331" s="29"/>
      <c r="B331" s="31"/>
      <c r="C331" s="33"/>
      <c r="D331" s="36"/>
      <c r="E331" s="31"/>
      <c r="F331" s="39"/>
      <c r="G331" s="23" t="s">
        <v>1</v>
      </c>
      <c r="H331" s="1">
        <f t="shared" ref="H331:H332" si="86">J331+K331+L331</f>
        <v>0</v>
      </c>
      <c r="I331" s="1">
        <v>0</v>
      </c>
      <c r="J331" s="1">
        <v>0</v>
      </c>
      <c r="K331" s="1">
        <v>0</v>
      </c>
      <c r="L331" s="1">
        <v>0</v>
      </c>
      <c r="M331" s="1">
        <v>0</v>
      </c>
    </row>
    <row r="332" spans="1:13" ht="22.95" customHeight="1" x14ac:dyDescent="0.3">
      <c r="A332" s="29"/>
      <c r="B332" s="31"/>
      <c r="C332" s="33"/>
      <c r="D332" s="36"/>
      <c r="E332" s="31"/>
      <c r="F332" s="39"/>
      <c r="G332" s="23" t="s">
        <v>2</v>
      </c>
      <c r="H332" s="1">
        <f t="shared" si="86"/>
        <v>0</v>
      </c>
      <c r="I332" s="1">
        <v>0</v>
      </c>
      <c r="J332" s="1">
        <v>0</v>
      </c>
      <c r="K332" s="1">
        <v>0</v>
      </c>
      <c r="L332" s="1">
        <v>0</v>
      </c>
      <c r="M332" s="1">
        <v>0</v>
      </c>
    </row>
    <row r="333" spans="1:13" ht="22.95" customHeight="1" x14ac:dyDescent="0.3">
      <c r="A333" s="29"/>
      <c r="B333" s="31"/>
      <c r="C333" s="33"/>
      <c r="D333" s="36"/>
      <c r="E333" s="31"/>
      <c r="F333" s="39"/>
      <c r="G333" s="23" t="s">
        <v>3</v>
      </c>
      <c r="H333" s="1">
        <f>J333+K333+L333</f>
        <v>0</v>
      </c>
      <c r="I333" s="1">
        <v>0</v>
      </c>
      <c r="J333" s="1">
        <v>0</v>
      </c>
      <c r="K333" s="1">
        <v>0</v>
      </c>
      <c r="L333" s="1">
        <v>0</v>
      </c>
      <c r="M333" s="1">
        <v>0</v>
      </c>
    </row>
    <row r="334" spans="1:13" ht="22.95" customHeight="1" x14ac:dyDescent="0.3">
      <c r="A334" s="29"/>
      <c r="B334" s="31"/>
      <c r="C334" s="33"/>
      <c r="D334" s="36"/>
      <c r="E334" s="31"/>
      <c r="F334" s="39"/>
      <c r="G334" s="23" t="s">
        <v>4</v>
      </c>
      <c r="H334" s="1">
        <f t="shared" ref="H334:H335" si="87">J334+K334+L334</f>
        <v>0</v>
      </c>
      <c r="I334" s="1">
        <v>0</v>
      </c>
      <c r="J334" s="1">
        <v>0</v>
      </c>
      <c r="K334" s="1">
        <v>0</v>
      </c>
      <c r="L334" s="1">
        <v>0</v>
      </c>
      <c r="M334" s="1">
        <v>0</v>
      </c>
    </row>
    <row r="335" spans="1:13" ht="22.95" customHeight="1" x14ac:dyDescent="0.3">
      <c r="A335" s="29"/>
      <c r="B335" s="31"/>
      <c r="C335" s="33"/>
      <c r="D335" s="36"/>
      <c r="E335" s="31"/>
      <c r="F335" s="39"/>
      <c r="G335" s="23" t="s">
        <v>5</v>
      </c>
      <c r="H335" s="1">
        <f t="shared" si="87"/>
        <v>0</v>
      </c>
      <c r="I335" s="1">
        <v>0</v>
      </c>
      <c r="J335" s="1">
        <v>0</v>
      </c>
      <c r="K335" s="1">
        <v>0</v>
      </c>
      <c r="L335" s="1">
        <v>0</v>
      </c>
      <c r="M335" s="1">
        <v>0</v>
      </c>
    </row>
    <row r="336" spans="1:13" ht="22.95" customHeight="1" x14ac:dyDescent="0.3">
      <c r="A336" s="29"/>
      <c r="B336" s="31"/>
      <c r="C336" s="33"/>
      <c r="D336" s="36"/>
      <c r="E336" s="31"/>
      <c r="F336" s="39"/>
      <c r="G336" s="23" t="s">
        <v>33</v>
      </c>
      <c r="H336" s="1">
        <f>L336</f>
        <v>0</v>
      </c>
      <c r="I336" s="1">
        <v>0</v>
      </c>
      <c r="J336" s="1">
        <v>0</v>
      </c>
      <c r="K336" s="1">
        <v>0</v>
      </c>
      <c r="L336" s="1">
        <v>0</v>
      </c>
      <c r="M336" s="1">
        <v>0</v>
      </c>
    </row>
    <row r="337" spans="1:13" ht="22.95" customHeight="1" x14ac:dyDescent="0.3">
      <c r="A337" s="29"/>
      <c r="B337" s="31"/>
      <c r="C337" s="33"/>
      <c r="D337" s="36"/>
      <c r="E337" s="31"/>
      <c r="F337" s="39"/>
      <c r="G337" s="23" t="s">
        <v>40</v>
      </c>
      <c r="H337" s="1">
        <f>J337+K337+L337</f>
        <v>3359.6000000000004</v>
      </c>
      <c r="I337" s="1">
        <f>H337</f>
        <v>3359.6000000000004</v>
      </c>
      <c r="J337" s="1">
        <v>0</v>
      </c>
      <c r="K337" s="1">
        <v>0</v>
      </c>
      <c r="L337" s="1">
        <f>11198.7-7839.1</f>
        <v>3359.6000000000004</v>
      </c>
      <c r="M337" s="1">
        <v>0</v>
      </c>
    </row>
    <row r="338" spans="1:13" ht="22.95" customHeight="1" x14ac:dyDescent="0.3">
      <c r="A338" s="29"/>
      <c r="B338" s="31"/>
      <c r="C338" s="33"/>
      <c r="D338" s="36"/>
      <c r="E338" s="31"/>
      <c r="F338" s="39"/>
      <c r="G338" s="23" t="s">
        <v>41</v>
      </c>
      <c r="H338" s="1">
        <f t="shared" ref="H338:H339" si="88">J338+K338+L338</f>
        <v>0</v>
      </c>
      <c r="I338" s="1">
        <f>L338</f>
        <v>0</v>
      </c>
      <c r="J338" s="1">
        <v>0</v>
      </c>
      <c r="K338" s="1">
        <v>0</v>
      </c>
      <c r="L338" s="21">
        <f>2000+5839.1-7839.1</f>
        <v>0</v>
      </c>
      <c r="M338" s="1">
        <v>0</v>
      </c>
    </row>
    <row r="339" spans="1:13" ht="22.95" customHeight="1" x14ac:dyDescent="0.3">
      <c r="A339" s="29"/>
      <c r="B339" s="31"/>
      <c r="C339" s="33"/>
      <c r="D339" s="36"/>
      <c r="E339" s="31"/>
      <c r="F339" s="39"/>
      <c r="G339" s="23" t="s">
        <v>42</v>
      </c>
      <c r="H339" s="1">
        <f t="shared" si="88"/>
        <v>2000</v>
      </c>
      <c r="I339" s="1">
        <v>0</v>
      </c>
      <c r="J339" s="1">
        <v>0</v>
      </c>
      <c r="K339" s="1">
        <v>0</v>
      </c>
      <c r="L339" s="1">
        <v>2000</v>
      </c>
      <c r="M339" s="1">
        <v>0</v>
      </c>
    </row>
    <row r="340" spans="1:13" ht="22.95" customHeight="1" x14ac:dyDescent="0.3">
      <c r="A340" s="30"/>
      <c r="B340" s="31"/>
      <c r="C340" s="34"/>
      <c r="D340" s="37"/>
      <c r="E340" s="31"/>
      <c r="F340" s="40"/>
      <c r="G340" s="23" t="s">
        <v>43</v>
      </c>
      <c r="H340" s="1">
        <f>J340+K340+L340</f>
        <v>0</v>
      </c>
      <c r="I340" s="1">
        <v>0</v>
      </c>
      <c r="J340" s="1">
        <v>0</v>
      </c>
      <c r="K340" s="1">
        <v>0</v>
      </c>
      <c r="L340" s="1">
        <v>0</v>
      </c>
      <c r="M340" s="1">
        <v>0</v>
      </c>
    </row>
    <row r="341" spans="1:13" ht="85.5" customHeight="1" x14ac:dyDescent="0.3">
      <c r="A341" s="28" t="s">
        <v>114</v>
      </c>
      <c r="B341" s="31" t="s">
        <v>14</v>
      </c>
      <c r="C341" s="32" t="s">
        <v>98</v>
      </c>
      <c r="D341" s="35">
        <v>100000</v>
      </c>
      <c r="E341" s="31" t="s">
        <v>86</v>
      </c>
      <c r="F341" s="38" t="s">
        <v>118</v>
      </c>
      <c r="G341" s="15" t="s">
        <v>71</v>
      </c>
      <c r="H341" s="1">
        <f>H349+H350+H351</f>
        <v>12885.1</v>
      </c>
      <c r="I341" s="1">
        <f>I349+I350+I351</f>
        <v>9885.1</v>
      </c>
      <c r="J341" s="1">
        <f>J348</f>
        <v>0</v>
      </c>
      <c r="K341" s="1">
        <f>K348</f>
        <v>0</v>
      </c>
      <c r="L341" s="1">
        <f>L349+L350+L351</f>
        <v>12885.1</v>
      </c>
      <c r="M341" s="1">
        <v>0</v>
      </c>
    </row>
    <row r="342" spans="1:13" ht="22.95" customHeight="1" x14ac:dyDescent="0.3">
      <c r="A342" s="29"/>
      <c r="B342" s="31"/>
      <c r="C342" s="33"/>
      <c r="D342" s="36"/>
      <c r="E342" s="31"/>
      <c r="F342" s="39"/>
      <c r="G342" s="15" t="s">
        <v>0</v>
      </c>
      <c r="H342" s="1">
        <f>J342+K342+L342</f>
        <v>0</v>
      </c>
      <c r="I342" s="1">
        <v>0</v>
      </c>
      <c r="J342" s="1">
        <v>0</v>
      </c>
      <c r="K342" s="1">
        <v>0</v>
      </c>
      <c r="L342" s="1">
        <v>0</v>
      </c>
      <c r="M342" s="1">
        <v>0</v>
      </c>
    </row>
    <row r="343" spans="1:13" ht="22.95" customHeight="1" x14ac:dyDescent="0.3">
      <c r="A343" s="29"/>
      <c r="B343" s="31"/>
      <c r="C343" s="33"/>
      <c r="D343" s="36"/>
      <c r="E343" s="31"/>
      <c r="F343" s="39"/>
      <c r="G343" s="23" t="s">
        <v>1</v>
      </c>
      <c r="H343" s="1">
        <f t="shared" ref="H343:H344" si="89">J343+K343+L343</f>
        <v>0</v>
      </c>
      <c r="I343" s="1">
        <v>0</v>
      </c>
      <c r="J343" s="1">
        <v>0</v>
      </c>
      <c r="K343" s="1">
        <v>0</v>
      </c>
      <c r="L343" s="1">
        <v>0</v>
      </c>
      <c r="M343" s="1">
        <v>0</v>
      </c>
    </row>
    <row r="344" spans="1:13" ht="22.95" customHeight="1" x14ac:dyDescent="0.3">
      <c r="A344" s="29"/>
      <c r="B344" s="31"/>
      <c r="C344" s="33"/>
      <c r="D344" s="36"/>
      <c r="E344" s="31"/>
      <c r="F344" s="39"/>
      <c r="G344" s="23" t="s">
        <v>2</v>
      </c>
      <c r="H344" s="1">
        <f t="shared" si="89"/>
        <v>0</v>
      </c>
      <c r="I344" s="1">
        <v>0</v>
      </c>
      <c r="J344" s="1">
        <v>0</v>
      </c>
      <c r="K344" s="1">
        <v>0</v>
      </c>
      <c r="L344" s="1">
        <v>0</v>
      </c>
      <c r="M344" s="1">
        <v>0</v>
      </c>
    </row>
    <row r="345" spans="1:13" ht="22.95" customHeight="1" x14ac:dyDescent="0.3">
      <c r="A345" s="29"/>
      <c r="B345" s="31"/>
      <c r="C345" s="33"/>
      <c r="D345" s="36"/>
      <c r="E345" s="31"/>
      <c r="F345" s="39"/>
      <c r="G345" s="23" t="s">
        <v>3</v>
      </c>
      <c r="H345" s="1">
        <f>J345+K345+L345</f>
        <v>0</v>
      </c>
      <c r="I345" s="1">
        <v>0</v>
      </c>
      <c r="J345" s="1">
        <v>0</v>
      </c>
      <c r="K345" s="1">
        <v>0</v>
      </c>
      <c r="L345" s="1">
        <v>0</v>
      </c>
      <c r="M345" s="1">
        <v>0</v>
      </c>
    </row>
    <row r="346" spans="1:13" ht="22.95" customHeight="1" x14ac:dyDescent="0.3">
      <c r="A346" s="29"/>
      <c r="B346" s="31"/>
      <c r="C346" s="33"/>
      <c r="D346" s="36"/>
      <c r="E346" s="31"/>
      <c r="F346" s="39"/>
      <c r="G346" s="23" t="s">
        <v>4</v>
      </c>
      <c r="H346" s="1">
        <f t="shared" ref="H346:H347" si="90">J346+K346+L346</f>
        <v>0</v>
      </c>
      <c r="I346" s="1">
        <v>0</v>
      </c>
      <c r="J346" s="1">
        <v>0</v>
      </c>
      <c r="K346" s="1">
        <v>0</v>
      </c>
      <c r="L346" s="1">
        <v>0</v>
      </c>
      <c r="M346" s="1">
        <v>0</v>
      </c>
    </row>
    <row r="347" spans="1:13" ht="22.95" customHeight="1" x14ac:dyDescent="0.3">
      <c r="A347" s="29"/>
      <c r="B347" s="31"/>
      <c r="C347" s="33"/>
      <c r="D347" s="36"/>
      <c r="E347" s="31"/>
      <c r="F347" s="39"/>
      <c r="G347" s="23" t="s">
        <v>5</v>
      </c>
      <c r="H347" s="1">
        <f t="shared" si="90"/>
        <v>0</v>
      </c>
      <c r="I347" s="1">
        <v>0</v>
      </c>
      <c r="J347" s="1">
        <v>0</v>
      </c>
      <c r="K347" s="1">
        <v>0</v>
      </c>
      <c r="L347" s="1">
        <v>0</v>
      </c>
      <c r="M347" s="1">
        <v>0</v>
      </c>
    </row>
    <row r="348" spans="1:13" ht="22.95" customHeight="1" x14ac:dyDescent="0.3">
      <c r="A348" s="29"/>
      <c r="B348" s="31"/>
      <c r="C348" s="33"/>
      <c r="D348" s="36"/>
      <c r="E348" s="31"/>
      <c r="F348" s="39"/>
      <c r="G348" s="23" t="s">
        <v>33</v>
      </c>
      <c r="H348" s="1">
        <f>L348</f>
        <v>0</v>
      </c>
      <c r="I348" s="1">
        <v>0</v>
      </c>
      <c r="J348" s="1">
        <v>0</v>
      </c>
      <c r="K348" s="1">
        <v>0</v>
      </c>
      <c r="L348" s="1">
        <v>0</v>
      </c>
      <c r="M348" s="1">
        <v>0</v>
      </c>
    </row>
    <row r="349" spans="1:13" ht="22.95" customHeight="1" x14ac:dyDescent="0.3">
      <c r="A349" s="29"/>
      <c r="B349" s="31"/>
      <c r="C349" s="33"/>
      <c r="D349" s="36"/>
      <c r="E349" s="31"/>
      <c r="F349" s="39"/>
      <c r="G349" s="23" t="s">
        <v>40</v>
      </c>
      <c r="H349" s="1">
        <f>J349+K349+L349</f>
        <v>0</v>
      </c>
      <c r="I349" s="1">
        <f>11056-11056</f>
        <v>0</v>
      </c>
      <c r="J349" s="1">
        <v>0</v>
      </c>
      <c r="K349" s="1">
        <v>0</v>
      </c>
      <c r="L349" s="21">
        <f>11056-11056</f>
        <v>0</v>
      </c>
      <c r="M349" s="1">
        <v>0</v>
      </c>
    </row>
    <row r="350" spans="1:13" ht="22.95" customHeight="1" x14ac:dyDescent="0.3">
      <c r="A350" s="29"/>
      <c r="B350" s="31"/>
      <c r="C350" s="33"/>
      <c r="D350" s="36"/>
      <c r="E350" s="31"/>
      <c r="F350" s="39"/>
      <c r="G350" s="23" t="s">
        <v>41</v>
      </c>
      <c r="H350" s="1">
        <f t="shared" ref="H350:H351" si="91">J350+K350+L350</f>
        <v>9885.1</v>
      </c>
      <c r="I350" s="1">
        <f>H350</f>
        <v>9885.1</v>
      </c>
      <c r="J350" s="1">
        <v>0</v>
      </c>
      <c r="K350" s="1">
        <v>0</v>
      </c>
      <c r="L350" s="21">
        <f>14348-5839.1-6462.9+7839.1</f>
        <v>9885.1</v>
      </c>
      <c r="M350" s="1">
        <v>0</v>
      </c>
    </row>
    <row r="351" spans="1:13" ht="22.95" customHeight="1" x14ac:dyDescent="0.3">
      <c r="A351" s="29"/>
      <c r="B351" s="31"/>
      <c r="C351" s="33"/>
      <c r="D351" s="36"/>
      <c r="E351" s="31"/>
      <c r="F351" s="39"/>
      <c r="G351" s="23" t="s">
        <v>42</v>
      </c>
      <c r="H351" s="1">
        <f t="shared" si="91"/>
        <v>3000</v>
      </c>
      <c r="I351" s="1">
        <v>0</v>
      </c>
      <c r="J351" s="1">
        <v>0</v>
      </c>
      <c r="K351" s="1">
        <v>0</v>
      </c>
      <c r="L351" s="1">
        <v>3000</v>
      </c>
      <c r="M351" s="1">
        <v>0</v>
      </c>
    </row>
    <row r="352" spans="1:13" ht="22.95" customHeight="1" x14ac:dyDescent="0.3">
      <c r="A352" s="30"/>
      <c r="B352" s="31"/>
      <c r="C352" s="34"/>
      <c r="D352" s="37"/>
      <c r="E352" s="31"/>
      <c r="F352" s="40"/>
      <c r="G352" s="23" t="s">
        <v>43</v>
      </c>
      <c r="H352" s="1">
        <f>J352+K352+L352</f>
        <v>0</v>
      </c>
      <c r="I352" s="1">
        <v>0</v>
      </c>
      <c r="J352" s="1">
        <v>0</v>
      </c>
      <c r="K352" s="1">
        <v>0</v>
      </c>
      <c r="L352" s="1">
        <v>0</v>
      </c>
      <c r="M352" s="1">
        <v>0</v>
      </c>
    </row>
    <row r="353" spans="1:15" ht="22.95" customHeight="1" x14ac:dyDescent="0.3">
      <c r="A353" s="28" t="s">
        <v>117</v>
      </c>
      <c r="B353" s="31" t="s">
        <v>116</v>
      </c>
      <c r="C353" s="32" t="str">
        <f>C200</f>
        <v>351 м</v>
      </c>
      <c r="D353" s="35">
        <f>D200</f>
        <v>35456.699999999997</v>
      </c>
      <c r="E353" s="31" t="s">
        <v>86</v>
      </c>
      <c r="F353" s="38" t="s">
        <v>93</v>
      </c>
      <c r="G353" s="15" t="s">
        <v>71</v>
      </c>
      <c r="H353" s="1">
        <f>H361+H362+H363</f>
        <v>15</v>
      </c>
      <c r="I353" s="1">
        <f>I361+I362+I363</f>
        <v>0</v>
      </c>
      <c r="J353" s="1">
        <f>J360</f>
        <v>0</v>
      </c>
      <c r="K353" s="1">
        <f>K360</f>
        <v>0</v>
      </c>
      <c r="L353" s="1">
        <f>L361+L362+L363</f>
        <v>15</v>
      </c>
      <c r="M353" s="1">
        <v>0</v>
      </c>
    </row>
    <row r="354" spans="1:15" ht="22.95" customHeight="1" x14ac:dyDescent="0.3">
      <c r="A354" s="29"/>
      <c r="B354" s="31"/>
      <c r="C354" s="33"/>
      <c r="D354" s="36"/>
      <c r="E354" s="31"/>
      <c r="F354" s="39"/>
      <c r="G354" s="15" t="s">
        <v>0</v>
      </c>
      <c r="H354" s="1">
        <f>J354+K354+L354</f>
        <v>0</v>
      </c>
      <c r="I354" s="1">
        <v>0</v>
      </c>
      <c r="J354" s="1">
        <v>0</v>
      </c>
      <c r="K354" s="1">
        <v>0</v>
      </c>
      <c r="L354" s="1">
        <v>0</v>
      </c>
      <c r="M354" s="1">
        <v>0</v>
      </c>
    </row>
    <row r="355" spans="1:15" ht="22.95" customHeight="1" x14ac:dyDescent="0.3">
      <c r="A355" s="29"/>
      <c r="B355" s="31"/>
      <c r="C355" s="33"/>
      <c r="D355" s="36"/>
      <c r="E355" s="31"/>
      <c r="F355" s="39"/>
      <c r="G355" s="23" t="s">
        <v>1</v>
      </c>
      <c r="H355" s="1">
        <f t="shared" ref="H355:H356" si="92">J355+K355+L355</f>
        <v>0</v>
      </c>
      <c r="I355" s="1">
        <v>0</v>
      </c>
      <c r="J355" s="1">
        <v>0</v>
      </c>
      <c r="K355" s="1">
        <v>0</v>
      </c>
      <c r="L355" s="1">
        <v>0</v>
      </c>
      <c r="M355" s="1">
        <v>0</v>
      </c>
    </row>
    <row r="356" spans="1:15" ht="22.95" customHeight="1" x14ac:dyDescent="0.3">
      <c r="A356" s="29"/>
      <c r="B356" s="31"/>
      <c r="C356" s="33"/>
      <c r="D356" s="36"/>
      <c r="E356" s="31"/>
      <c r="F356" s="39"/>
      <c r="G356" s="23" t="s">
        <v>2</v>
      </c>
      <c r="H356" s="1">
        <f t="shared" si="92"/>
        <v>0</v>
      </c>
      <c r="I356" s="1">
        <v>0</v>
      </c>
      <c r="J356" s="1">
        <v>0</v>
      </c>
      <c r="K356" s="1">
        <v>0</v>
      </c>
      <c r="L356" s="1">
        <v>0</v>
      </c>
      <c r="M356" s="1">
        <v>0</v>
      </c>
    </row>
    <row r="357" spans="1:15" ht="22.95" customHeight="1" x14ac:dyDescent="0.3">
      <c r="A357" s="29"/>
      <c r="B357" s="31"/>
      <c r="C357" s="33"/>
      <c r="D357" s="36"/>
      <c r="E357" s="31"/>
      <c r="F357" s="39"/>
      <c r="G357" s="23" t="s">
        <v>3</v>
      </c>
      <c r="H357" s="1">
        <f>J357+K357+L357</f>
        <v>0</v>
      </c>
      <c r="I357" s="1">
        <v>0</v>
      </c>
      <c r="J357" s="1">
        <v>0</v>
      </c>
      <c r="K357" s="1">
        <v>0</v>
      </c>
      <c r="L357" s="1">
        <v>0</v>
      </c>
      <c r="M357" s="1">
        <v>0</v>
      </c>
    </row>
    <row r="358" spans="1:15" ht="22.95" customHeight="1" x14ac:dyDescent="0.3">
      <c r="A358" s="29"/>
      <c r="B358" s="31"/>
      <c r="C358" s="33"/>
      <c r="D358" s="36"/>
      <c r="E358" s="31"/>
      <c r="F358" s="39"/>
      <c r="G358" s="23" t="s">
        <v>4</v>
      </c>
      <c r="H358" s="1">
        <f t="shared" ref="H358:H359" si="93">J358+K358+L358</f>
        <v>0</v>
      </c>
      <c r="I358" s="1">
        <v>0</v>
      </c>
      <c r="J358" s="1">
        <v>0</v>
      </c>
      <c r="K358" s="1">
        <v>0</v>
      </c>
      <c r="L358" s="1">
        <v>0</v>
      </c>
      <c r="M358" s="1">
        <v>0</v>
      </c>
    </row>
    <row r="359" spans="1:15" ht="22.95" customHeight="1" x14ac:dyDescent="0.3">
      <c r="A359" s="29"/>
      <c r="B359" s="31"/>
      <c r="C359" s="33"/>
      <c r="D359" s="36"/>
      <c r="E359" s="31"/>
      <c r="F359" s="39"/>
      <c r="G359" s="23" t="s">
        <v>5</v>
      </c>
      <c r="H359" s="1">
        <f t="shared" si="93"/>
        <v>0</v>
      </c>
      <c r="I359" s="1">
        <v>0</v>
      </c>
      <c r="J359" s="1">
        <v>0</v>
      </c>
      <c r="K359" s="1">
        <v>0</v>
      </c>
      <c r="L359" s="1">
        <v>0</v>
      </c>
      <c r="M359" s="1">
        <v>0</v>
      </c>
    </row>
    <row r="360" spans="1:15" ht="22.95" customHeight="1" x14ac:dyDescent="0.3">
      <c r="A360" s="29"/>
      <c r="B360" s="31"/>
      <c r="C360" s="33"/>
      <c r="D360" s="36"/>
      <c r="E360" s="31"/>
      <c r="F360" s="39"/>
      <c r="G360" s="23" t="s">
        <v>33</v>
      </c>
      <c r="H360" s="1">
        <f>L360</f>
        <v>0</v>
      </c>
      <c r="I360" s="1">
        <v>0</v>
      </c>
      <c r="J360" s="1">
        <v>0</v>
      </c>
      <c r="K360" s="1">
        <v>0</v>
      </c>
      <c r="L360" s="1">
        <v>0</v>
      </c>
      <c r="M360" s="1">
        <v>0</v>
      </c>
    </row>
    <row r="361" spans="1:15" ht="22.95" customHeight="1" x14ac:dyDescent="0.3">
      <c r="A361" s="29"/>
      <c r="B361" s="31"/>
      <c r="C361" s="33"/>
      <c r="D361" s="36"/>
      <c r="E361" s="31"/>
      <c r="F361" s="39"/>
      <c r="G361" s="23" t="s">
        <v>40</v>
      </c>
      <c r="H361" s="1">
        <f>J361+K361+L361</f>
        <v>15</v>
      </c>
      <c r="I361" s="1">
        <f>0</f>
        <v>0</v>
      </c>
      <c r="J361" s="1">
        <v>0</v>
      </c>
      <c r="K361" s="1">
        <v>0</v>
      </c>
      <c r="L361" s="1">
        <v>15</v>
      </c>
      <c r="M361" s="1">
        <v>0</v>
      </c>
    </row>
    <row r="362" spans="1:15" ht="22.95" customHeight="1" x14ac:dyDescent="0.3">
      <c r="A362" s="29"/>
      <c r="B362" s="31"/>
      <c r="C362" s="33"/>
      <c r="D362" s="36"/>
      <c r="E362" s="31"/>
      <c r="F362" s="39"/>
      <c r="G362" s="23" t="s">
        <v>41</v>
      </c>
      <c r="H362" s="1">
        <f t="shared" ref="H362:H363" si="94">J362+K362+L362</f>
        <v>0</v>
      </c>
      <c r="I362" s="1">
        <f>H362</f>
        <v>0</v>
      </c>
      <c r="J362" s="1">
        <v>0</v>
      </c>
      <c r="K362" s="1">
        <v>0</v>
      </c>
      <c r="L362" s="1">
        <v>0</v>
      </c>
      <c r="M362" s="1">
        <v>0</v>
      </c>
    </row>
    <row r="363" spans="1:15" ht="22.95" customHeight="1" x14ac:dyDescent="0.3">
      <c r="A363" s="29"/>
      <c r="B363" s="31"/>
      <c r="C363" s="33"/>
      <c r="D363" s="36"/>
      <c r="E363" s="31"/>
      <c r="F363" s="39"/>
      <c r="G363" s="23" t="s">
        <v>42</v>
      </c>
      <c r="H363" s="1">
        <f t="shared" si="94"/>
        <v>0</v>
      </c>
      <c r="I363" s="1">
        <v>0</v>
      </c>
      <c r="J363" s="1">
        <v>0</v>
      </c>
      <c r="K363" s="1">
        <v>0</v>
      </c>
      <c r="L363" s="1">
        <v>0</v>
      </c>
      <c r="M363" s="1">
        <v>0</v>
      </c>
    </row>
    <row r="364" spans="1:15" ht="48" customHeight="1" x14ac:dyDescent="0.3">
      <c r="A364" s="30"/>
      <c r="B364" s="31"/>
      <c r="C364" s="34"/>
      <c r="D364" s="37"/>
      <c r="E364" s="31"/>
      <c r="F364" s="40"/>
      <c r="G364" s="23" t="s">
        <v>43</v>
      </c>
      <c r="H364" s="1">
        <f>J364+K364+L364</f>
        <v>0</v>
      </c>
      <c r="I364" s="1">
        <v>0</v>
      </c>
      <c r="J364" s="1">
        <v>0</v>
      </c>
      <c r="K364" s="1">
        <v>0</v>
      </c>
      <c r="L364" s="1">
        <v>0</v>
      </c>
      <c r="M364" s="1">
        <v>0</v>
      </c>
    </row>
    <row r="365" spans="1:15" x14ac:dyDescent="0.3">
      <c r="A365" s="2" t="s">
        <v>112</v>
      </c>
    </row>
    <row r="367" spans="1:15" x14ac:dyDescent="0.3">
      <c r="O367" s="7" t="e">
        <f>O370-P285</f>
        <v>#REF!</v>
      </c>
    </row>
    <row r="370" spans="15:15" x14ac:dyDescent="0.3">
      <c r="O370" s="7" t="e">
        <f>#REF!+H83+H71+H95+#REF!+H46+H122+H108+H58+#REF!+H188+H175+H162+H135</f>
        <v>#REF!</v>
      </c>
    </row>
    <row r="371" spans="15:15" ht="78.75" customHeight="1" x14ac:dyDescent="0.3"/>
    <row r="378" spans="15:15" ht="82.5" customHeight="1" x14ac:dyDescent="0.3"/>
    <row r="379" spans="15:15" ht="18.75" customHeight="1" x14ac:dyDescent="0.3"/>
    <row r="380" spans="15:15" ht="19.5" customHeight="1" x14ac:dyDescent="0.3"/>
    <row r="381" spans="15:15" ht="18.75" customHeight="1" x14ac:dyDescent="0.3"/>
    <row r="382" spans="15:15" ht="21" customHeight="1" x14ac:dyDescent="0.3"/>
    <row r="383" spans="15:15" ht="20.25" customHeight="1" x14ac:dyDescent="0.3"/>
    <row r="384" spans="15:15" ht="19.5" customHeight="1" x14ac:dyDescent="0.3"/>
    <row r="385" spans="14:14" ht="84.75" customHeight="1" x14ac:dyDescent="0.3"/>
    <row r="386" spans="14:14" ht="18.75" customHeight="1" x14ac:dyDescent="0.3"/>
    <row r="387" spans="14:14" ht="21" customHeight="1" x14ac:dyDescent="0.3"/>
    <row r="388" spans="14:14" ht="18" customHeight="1" x14ac:dyDescent="0.3"/>
    <row r="389" spans="14:14" ht="19.5" customHeight="1" x14ac:dyDescent="0.3"/>
    <row r="390" spans="14:14" ht="18.75" customHeight="1" x14ac:dyDescent="0.3"/>
    <row r="391" spans="14:14" ht="21.75" customHeight="1" x14ac:dyDescent="0.3">
      <c r="N391" s="2">
        <v>0.7</v>
      </c>
    </row>
  </sheetData>
  <mergeCells count="183">
    <mergeCell ref="C237:C248"/>
    <mergeCell ref="D237:D248"/>
    <mergeCell ref="E237:E248"/>
    <mergeCell ref="A273:A284"/>
    <mergeCell ref="B273:B284"/>
    <mergeCell ref="C273:C284"/>
    <mergeCell ref="D273:D284"/>
    <mergeCell ref="E273:E284"/>
    <mergeCell ref="F273:F284"/>
    <mergeCell ref="F237:F248"/>
    <mergeCell ref="A249:A260"/>
    <mergeCell ref="B249:B260"/>
    <mergeCell ref="C249:C260"/>
    <mergeCell ref="D249:D260"/>
    <mergeCell ref="E249:E260"/>
    <mergeCell ref="F249:F260"/>
    <mergeCell ref="A261:A272"/>
    <mergeCell ref="B261:B272"/>
    <mergeCell ref="C261:C272"/>
    <mergeCell ref="D261:D272"/>
    <mergeCell ref="E261:E272"/>
    <mergeCell ref="F261:F272"/>
    <mergeCell ref="B237:B248"/>
    <mergeCell ref="F317:F328"/>
    <mergeCell ref="D329:D340"/>
    <mergeCell ref="F329:F340"/>
    <mergeCell ref="D341:D352"/>
    <mergeCell ref="F341:F352"/>
    <mergeCell ref="A341:A352"/>
    <mergeCell ref="B341:B352"/>
    <mergeCell ref="C341:C352"/>
    <mergeCell ref="E341:E352"/>
    <mergeCell ref="A317:A328"/>
    <mergeCell ref="B317:B328"/>
    <mergeCell ref="C317:C328"/>
    <mergeCell ref="E317:E328"/>
    <mergeCell ref="A329:A340"/>
    <mergeCell ref="B329:B340"/>
    <mergeCell ref="C329:C340"/>
    <mergeCell ref="E329:E340"/>
    <mergeCell ref="D317:D328"/>
    <mergeCell ref="E58:E70"/>
    <mergeCell ref="F58:F70"/>
    <mergeCell ref="A71:A82"/>
    <mergeCell ref="A83:A94"/>
    <mergeCell ref="B83:B94"/>
    <mergeCell ref="C83:C94"/>
    <mergeCell ref="D83:D94"/>
    <mergeCell ref="D108:D121"/>
    <mergeCell ref="E108:E121"/>
    <mergeCell ref="F108:F121"/>
    <mergeCell ref="A148:A161"/>
    <mergeCell ref="B148:B161"/>
    <mergeCell ref="C148:C161"/>
    <mergeCell ref="D148:D161"/>
    <mergeCell ref="E148:E161"/>
    <mergeCell ref="F148:F161"/>
    <mergeCell ref="A135:A147"/>
    <mergeCell ref="B135:B147"/>
    <mergeCell ref="C135:C147"/>
    <mergeCell ref="D135:D147"/>
    <mergeCell ref="E135:E147"/>
    <mergeCell ref="F135:F147"/>
    <mergeCell ref="C162:C174"/>
    <mergeCell ref="D162:D174"/>
    <mergeCell ref="E162:E174"/>
    <mergeCell ref="F162:F174"/>
    <mergeCell ref="A175:A187"/>
    <mergeCell ref="A212:A224"/>
    <mergeCell ref="B212:B224"/>
    <mergeCell ref="C212:C224"/>
    <mergeCell ref="D212:D224"/>
    <mergeCell ref="E212:E224"/>
    <mergeCell ref="F212:F224"/>
    <mergeCell ref="A200:A211"/>
    <mergeCell ref="B200:B211"/>
    <mergeCell ref="C200:C211"/>
    <mergeCell ref="D200:D211"/>
    <mergeCell ref="E200:E211"/>
    <mergeCell ref="F200:F211"/>
    <mergeCell ref="B175:B187"/>
    <mergeCell ref="C175:C187"/>
    <mergeCell ref="D175:D187"/>
    <mergeCell ref="F175:F187"/>
    <mergeCell ref="A162:A174"/>
    <mergeCell ref="B162:B174"/>
    <mergeCell ref="E175:E187"/>
    <mergeCell ref="A122:A134"/>
    <mergeCell ref="F310:F316"/>
    <mergeCell ref="A310:A316"/>
    <mergeCell ref="B310:B316"/>
    <mergeCell ref="C310:C316"/>
    <mergeCell ref="D310:D316"/>
    <mergeCell ref="F225:F236"/>
    <mergeCell ref="A188:A199"/>
    <mergeCell ref="B188:B199"/>
    <mergeCell ref="C188:C199"/>
    <mergeCell ref="D188:D199"/>
    <mergeCell ref="E188:E199"/>
    <mergeCell ref="F188:F199"/>
    <mergeCell ref="E310:E316"/>
    <mergeCell ref="B225:B236"/>
    <mergeCell ref="C225:C236"/>
    <mergeCell ref="D225:D236"/>
    <mergeCell ref="E225:E236"/>
    <mergeCell ref="E298:E309"/>
    <mergeCell ref="A298:A309"/>
    <mergeCell ref="B298:B309"/>
    <mergeCell ref="C298:C309"/>
    <mergeCell ref="A225:A236"/>
    <mergeCell ref="A237:A248"/>
    <mergeCell ref="A27:M27"/>
    <mergeCell ref="J1:M1"/>
    <mergeCell ref="F71:F82"/>
    <mergeCell ref="E71:E82"/>
    <mergeCell ref="D71:D82"/>
    <mergeCell ref="C71:C82"/>
    <mergeCell ref="B71:B82"/>
    <mergeCell ref="B122:B134"/>
    <mergeCell ref="C122:C134"/>
    <mergeCell ref="E122:E134"/>
    <mergeCell ref="F122:F134"/>
    <mergeCell ref="G5:M5"/>
    <mergeCell ref="A3:M3"/>
    <mergeCell ref="A46:A57"/>
    <mergeCell ref="B46:B57"/>
    <mergeCell ref="C46:C57"/>
    <mergeCell ref="D46:D57"/>
    <mergeCell ref="E46:E57"/>
    <mergeCell ref="F46:F57"/>
    <mergeCell ref="D122:D134"/>
    <mergeCell ref="A58:A70"/>
    <mergeCell ref="B58:B70"/>
    <mergeCell ref="C58:C70"/>
    <mergeCell ref="D58:D70"/>
    <mergeCell ref="G6:G7"/>
    <mergeCell ref="H6:I6"/>
    <mergeCell ref="J6:J7"/>
    <mergeCell ref="K6:K7"/>
    <mergeCell ref="L6:L7"/>
    <mergeCell ref="M6:M7"/>
    <mergeCell ref="A28:A45"/>
    <mergeCell ref="B28:B45"/>
    <mergeCell ref="C28:C45"/>
    <mergeCell ref="D28:D45"/>
    <mergeCell ref="E28:E45"/>
    <mergeCell ref="F28:F45"/>
    <mergeCell ref="F5:F7"/>
    <mergeCell ref="A5:A7"/>
    <mergeCell ref="B5:B7"/>
    <mergeCell ref="C5:C7"/>
    <mergeCell ref="D5:D7"/>
    <mergeCell ref="E5:E7"/>
    <mergeCell ref="A9:A26"/>
    <mergeCell ref="B9:B26"/>
    <mergeCell ref="C9:C26"/>
    <mergeCell ref="D9:D26"/>
    <mergeCell ref="E9:E26"/>
    <mergeCell ref="F9:F26"/>
    <mergeCell ref="A353:A364"/>
    <mergeCell ref="B353:B364"/>
    <mergeCell ref="C353:C364"/>
    <mergeCell ref="D353:D364"/>
    <mergeCell ref="E353:E364"/>
    <mergeCell ref="F353:F364"/>
    <mergeCell ref="J2:M2"/>
    <mergeCell ref="A285:A296"/>
    <mergeCell ref="B285:B296"/>
    <mergeCell ref="C285:C296"/>
    <mergeCell ref="D285:D296"/>
    <mergeCell ref="E285:E296"/>
    <mergeCell ref="F285:F296"/>
    <mergeCell ref="E83:E94"/>
    <mergeCell ref="F83:F94"/>
    <mergeCell ref="A95:A107"/>
    <mergeCell ref="B95:B107"/>
    <mergeCell ref="C95:C107"/>
    <mergeCell ref="D95:D107"/>
    <mergeCell ref="E95:E107"/>
    <mergeCell ref="F95:F107"/>
    <mergeCell ref="A108:A121"/>
    <mergeCell ref="B108:B121"/>
    <mergeCell ref="C108:C121"/>
  </mergeCells>
  <printOptions horizontalCentered="1"/>
  <pageMargins left="0.59055118110236227" right="0.59055118110236227" top="0.47244094488188981" bottom="0.47244094488188981" header="0.31496062992125984" footer="0.31496062992125984"/>
  <pageSetup paperSize="9" scale="46" fitToHeight="2" orientation="landscape" r:id="rId1"/>
  <rowBreaks count="1" manualBreakCount="1">
    <brk id="34"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Кудрявцева Оксана Борисовна</cp:lastModifiedBy>
  <cp:lastPrinted>2022-07-08T09:03:18Z</cp:lastPrinted>
  <dcterms:created xsi:type="dcterms:W3CDTF">1996-10-08T23:32:33Z</dcterms:created>
  <dcterms:modified xsi:type="dcterms:W3CDTF">2022-10-12T08:22:54Z</dcterms:modified>
</cp:coreProperties>
</file>