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456" yWindow="-168" windowWidth="21096" windowHeight="12576"/>
  </bookViews>
  <sheets>
    <sheet name="1" sheetId="5" r:id="rId1"/>
  </sheets>
  <definedNames>
    <definedName name="_xlnm.Print_Titles" localSheetId="0">'1'!$6:$7</definedName>
    <definedName name="_xlnm.Print_Area" localSheetId="0">'1'!$A$1:$O$322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6" i="5" l="1"/>
  <c r="L208" i="5"/>
  <c r="L223" i="5" l="1"/>
  <c r="M315" i="5" l="1"/>
  <c r="M156" i="5"/>
  <c r="M280" i="5"/>
  <c r="N280" i="5"/>
  <c r="M285" i="5" l="1"/>
  <c r="L156" i="5" l="1"/>
  <c r="N39" i="5" l="1"/>
  <c r="M39" i="5"/>
  <c r="N43" i="5" l="1"/>
  <c r="N44" i="5"/>
  <c r="M43" i="5"/>
  <c r="M44" i="5"/>
  <c r="L157" i="5" l="1"/>
  <c r="D255" i="5" l="1"/>
  <c r="L44" i="5" l="1"/>
  <c r="L43" i="5"/>
  <c r="L39" i="5"/>
  <c r="L255" i="5" l="1"/>
  <c r="M223" i="5" l="1"/>
  <c r="M178" i="5" l="1"/>
  <c r="M208" i="5" l="1"/>
  <c r="M314" i="5" l="1"/>
  <c r="L315" i="5"/>
  <c r="L314" i="5"/>
  <c r="L280" i="5" l="1"/>
  <c r="L285" i="5" l="1"/>
  <c r="K315" i="5"/>
  <c r="K54" i="5" l="1"/>
  <c r="K39" i="5"/>
  <c r="J315" i="5" l="1"/>
  <c r="K218" i="5"/>
  <c r="K243" i="5" l="1"/>
  <c r="O28" i="5" l="1"/>
  <c r="O230" i="5"/>
  <c r="N230" i="5"/>
  <c r="M230" i="5"/>
  <c r="L230" i="5"/>
  <c r="K230" i="5"/>
  <c r="J230" i="5"/>
  <c r="I230" i="5"/>
  <c r="H230" i="5"/>
  <c r="G230" i="5"/>
  <c r="F230" i="5"/>
  <c r="E230" i="5"/>
  <c r="O225" i="5"/>
  <c r="N225" i="5"/>
  <c r="M225" i="5"/>
  <c r="L225" i="5"/>
  <c r="K225" i="5"/>
  <c r="J225" i="5"/>
  <c r="I225" i="5"/>
  <c r="H225" i="5"/>
  <c r="G225" i="5"/>
  <c r="F225" i="5"/>
  <c r="E225" i="5"/>
  <c r="F220" i="5"/>
  <c r="O220" i="5"/>
  <c r="N220" i="5"/>
  <c r="M220" i="5"/>
  <c r="L220" i="5"/>
  <c r="K220" i="5"/>
  <c r="J220" i="5"/>
  <c r="I220" i="5"/>
  <c r="H220" i="5"/>
  <c r="G220" i="5"/>
  <c r="E220" i="5"/>
  <c r="D234" i="5"/>
  <c r="D233" i="5"/>
  <c r="D232" i="5"/>
  <c r="D231" i="5"/>
  <c r="D229" i="5"/>
  <c r="D228" i="5"/>
  <c r="D227" i="5"/>
  <c r="D226" i="5"/>
  <c r="D224" i="5"/>
  <c r="D223" i="5"/>
  <c r="D222" i="5"/>
  <c r="D221" i="5"/>
  <c r="L28" i="5"/>
  <c r="D230" i="5" l="1"/>
  <c r="D225" i="5"/>
  <c r="D220" i="5"/>
  <c r="N28" i="5" l="1"/>
  <c r="L51" i="5"/>
  <c r="M51" i="5"/>
  <c r="N51" i="5"/>
  <c r="D219" i="5" l="1"/>
  <c r="D218" i="5"/>
  <c r="D217" i="5"/>
  <c r="D216" i="5"/>
  <c r="O215" i="5"/>
  <c r="N215" i="5"/>
  <c r="M215" i="5"/>
  <c r="L215" i="5"/>
  <c r="K215" i="5"/>
  <c r="J215" i="5"/>
  <c r="I215" i="5"/>
  <c r="H215" i="5"/>
  <c r="G215" i="5"/>
  <c r="F215" i="5"/>
  <c r="E215" i="5"/>
  <c r="K188" i="5"/>
  <c r="D215" i="5" l="1"/>
  <c r="K320" i="5"/>
  <c r="K275" i="5"/>
  <c r="K295" i="5" l="1"/>
  <c r="K26" i="5" l="1"/>
  <c r="K203" i="5" l="1"/>
  <c r="K28" i="5" s="1"/>
  <c r="K255" i="5" l="1"/>
  <c r="M28" i="5" l="1"/>
  <c r="M255" i="5"/>
  <c r="K41" i="5" l="1"/>
  <c r="L244" i="5"/>
  <c r="M264" i="5" l="1"/>
  <c r="M307" i="5"/>
  <c r="M302" i="5"/>
  <c r="M312" i="5"/>
  <c r="L312" i="5" l="1"/>
  <c r="D214" i="5"/>
  <c r="D213" i="5"/>
  <c r="D212" i="5"/>
  <c r="D211" i="5"/>
  <c r="O210" i="5"/>
  <c r="N210" i="5"/>
  <c r="M210" i="5"/>
  <c r="L210" i="5"/>
  <c r="K210" i="5"/>
  <c r="J210" i="5"/>
  <c r="I210" i="5"/>
  <c r="H210" i="5"/>
  <c r="G210" i="5"/>
  <c r="F210" i="5"/>
  <c r="E210" i="5"/>
  <c r="D210" i="5" l="1"/>
  <c r="L239" i="5"/>
  <c r="M242" i="5"/>
  <c r="L237" i="5"/>
  <c r="K239" i="5"/>
  <c r="M239" i="5"/>
  <c r="J239" i="5"/>
  <c r="E252" i="5"/>
  <c r="O252" i="5"/>
  <c r="N252" i="5"/>
  <c r="M252" i="5"/>
  <c r="L252" i="5"/>
  <c r="K252" i="5"/>
  <c r="J252" i="5"/>
  <c r="I252" i="5"/>
  <c r="H252" i="5"/>
  <c r="G252" i="5"/>
  <c r="F252" i="5"/>
  <c r="E247" i="5"/>
  <c r="D256" i="5"/>
  <c r="D254" i="5"/>
  <c r="D253" i="5"/>
  <c r="J264" i="5"/>
  <c r="E263" i="5"/>
  <c r="L242" i="5"/>
  <c r="K292" i="5"/>
  <c r="K312" i="5"/>
  <c r="K21" i="5" l="1"/>
  <c r="K265" i="5"/>
  <c r="K260" i="5" s="1"/>
  <c r="D252" i="5"/>
  <c r="K14" i="5" l="1"/>
  <c r="M317" i="5"/>
  <c r="L317" i="5"/>
  <c r="K317" i="5"/>
  <c r="D321" i="5"/>
  <c r="D320" i="5"/>
  <c r="D319" i="5"/>
  <c r="D318" i="5"/>
  <c r="O317" i="5"/>
  <c r="N317" i="5"/>
  <c r="J317" i="5"/>
  <c r="I317" i="5"/>
  <c r="H317" i="5"/>
  <c r="G317" i="5"/>
  <c r="F317" i="5"/>
  <c r="E317" i="5"/>
  <c r="D317" i="5" l="1"/>
  <c r="J295" i="5"/>
  <c r="J285" i="5"/>
  <c r="J280" i="5"/>
  <c r="J244" i="5"/>
  <c r="J39" i="5"/>
  <c r="J188" i="5" l="1"/>
  <c r="J136" i="5"/>
  <c r="J54" i="5"/>
  <c r="D209" i="5" l="1"/>
  <c r="D208" i="5"/>
  <c r="D207" i="5"/>
  <c r="D206" i="5"/>
  <c r="O205" i="5"/>
  <c r="N205" i="5"/>
  <c r="M205" i="5"/>
  <c r="L205" i="5"/>
  <c r="K205" i="5"/>
  <c r="J205" i="5"/>
  <c r="I205" i="5"/>
  <c r="H205" i="5"/>
  <c r="G205" i="5"/>
  <c r="F205" i="5"/>
  <c r="E205" i="5"/>
  <c r="J157" i="5"/>
  <c r="J156" i="5"/>
  <c r="D205" i="5" l="1"/>
  <c r="O114" i="5"/>
  <c r="L114" i="5"/>
  <c r="M114" i="5"/>
  <c r="N114" i="5"/>
  <c r="K242" i="5" l="1"/>
  <c r="D204" i="5"/>
  <c r="D203" i="5"/>
  <c r="D202" i="5"/>
  <c r="D201" i="5"/>
  <c r="O200" i="5"/>
  <c r="N200" i="5"/>
  <c r="M200" i="5"/>
  <c r="L200" i="5"/>
  <c r="K200" i="5"/>
  <c r="J200" i="5"/>
  <c r="I200" i="5"/>
  <c r="H200" i="5"/>
  <c r="G200" i="5"/>
  <c r="F200" i="5"/>
  <c r="E200" i="5"/>
  <c r="J154" i="5"/>
  <c r="J236" i="5"/>
  <c r="J237" i="5"/>
  <c r="D251" i="5"/>
  <c r="J247" i="5"/>
  <c r="D250" i="5"/>
  <c r="D249" i="5"/>
  <c r="D248" i="5"/>
  <c r="O247" i="5"/>
  <c r="N247" i="5"/>
  <c r="M247" i="5"/>
  <c r="L247" i="5"/>
  <c r="K247" i="5"/>
  <c r="I247" i="5"/>
  <c r="H247" i="5"/>
  <c r="G247" i="5"/>
  <c r="F247" i="5"/>
  <c r="D152" i="5"/>
  <c r="D199" i="5"/>
  <c r="D198" i="5"/>
  <c r="D197" i="5"/>
  <c r="D196" i="5"/>
  <c r="O195" i="5"/>
  <c r="N195" i="5"/>
  <c r="M195" i="5"/>
  <c r="L195" i="5"/>
  <c r="K195" i="5"/>
  <c r="J195" i="5"/>
  <c r="I195" i="5"/>
  <c r="H195" i="5"/>
  <c r="G195" i="5"/>
  <c r="F195" i="5"/>
  <c r="E195" i="5"/>
  <c r="J25" i="5"/>
  <c r="D149" i="5"/>
  <c r="D194" i="5"/>
  <c r="D193" i="5"/>
  <c r="D192" i="5"/>
  <c r="D191" i="5"/>
  <c r="O190" i="5"/>
  <c r="N190" i="5"/>
  <c r="M190" i="5"/>
  <c r="L190" i="5"/>
  <c r="K190" i="5"/>
  <c r="J190" i="5"/>
  <c r="I190" i="5"/>
  <c r="H190" i="5"/>
  <c r="G190" i="5"/>
  <c r="F190" i="5"/>
  <c r="E190" i="5"/>
  <c r="J58" i="5"/>
  <c r="D58" i="5" s="1"/>
  <c r="J43" i="5"/>
  <c r="J41" i="5" s="1"/>
  <c r="J140" i="5"/>
  <c r="D140" i="5" s="1"/>
  <c r="J173" i="5"/>
  <c r="J170" i="5" s="1"/>
  <c r="I280" i="5"/>
  <c r="I285" i="5"/>
  <c r="D285" i="5" s="1"/>
  <c r="L307" i="5"/>
  <c r="L302" i="5"/>
  <c r="F28" i="5"/>
  <c r="E28" i="5"/>
  <c r="N26" i="5"/>
  <c r="O26" i="5"/>
  <c r="H26" i="5"/>
  <c r="G26" i="5"/>
  <c r="F26" i="5"/>
  <c r="E26" i="5"/>
  <c r="K25" i="5"/>
  <c r="K24" i="5" s="1"/>
  <c r="L25" i="5"/>
  <c r="M25" i="5"/>
  <c r="N25" i="5"/>
  <c r="O25" i="5"/>
  <c r="I25" i="5"/>
  <c r="H25" i="5"/>
  <c r="G25" i="5"/>
  <c r="F25" i="5"/>
  <c r="E25" i="5"/>
  <c r="E24" i="5" s="1"/>
  <c r="D189" i="5"/>
  <c r="D188" i="5"/>
  <c r="D187" i="5"/>
  <c r="D186" i="5"/>
  <c r="O185" i="5"/>
  <c r="N185" i="5"/>
  <c r="M185" i="5"/>
  <c r="L185" i="5"/>
  <c r="K185" i="5"/>
  <c r="J185" i="5"/>
  <c r="I185" i="5"/>
  <c r="H185" i="5"/>
  <c r="G185" i="5"/>
  <c r="F185" i="5"/>
  <c r="E185" i="5"/>
  <c r="L265" i="5"/>
  <c r="I242" i="5"/>
  <c r="D30" i="5"/>
  <c r="O29" i="5"/>
  <c r="O22" i="5" s="1"/>
  <c r="O15" i="5" s="1"/>
  <c r="N29" i="5"/>
  <c r="N22" i="5" s="1"/>
  <c r="N15" i="5" s="1"/>
  <c r="M29" i="5"/>
  <c r="M22" i="5" s="1"/>
  <c r="M15" i="5" s="1"/>
  <c r="L29" i="5"/>
  <c r="L22" i="5" s="1"/>
  <c r="L15" i="5" s="1"/>
  <c r="K29" i="5"/>
  <c r="K22" i="5" s="1"/>
  <c r="K15" i="5" s="1"/>
  <c r="J29" i="5"/>
  <c r="J22" i="5" s="1"/>
  <c r="J15" i="5" s="1"/>
  <c r="I29" i="5"/>
  <c r="I22" i="5" s="1"/>
  <c r="I15" i="5" s="1"/>
  <c r="H29" i="5"/>
  <c r="H22" i="5" s="1"/>
  <c r="H15" i="5" s="1"/>
  <c r="G29" i="5"/>
  <c r="G22" i="5" s="1"/>
  <c r="G15" i="5" s="1"/>
  <c r="F29" i="5"/>
  <c r="F22" i="5" s="1"/>
  <c r="E29" i="5"/>
  <c r="E22" i="5" s="1"/>
  <c r="E15" i="5" s="1"/>
  <c r="O27" i="5"/>
  <c r="O20" i="5" s="1"/>
  <c r="N27" i="5"/>
  <c r="N20" i="5" s="1"/>
  <c r="M27" i="5"/>
  <c r="M20" i="5" s="1"/>
  <c r="L27" i="5"/>
  <c r="L20" i="5" s="1"/>
  <c r="K27" i="5"/>
  <c r="K20" i="5" s="1"/>
  <c r="J27" i="5"/>
  <c r="J20" i="5" s="1"/>
  <c r="I27" i="5"/>
  <c r="I20" i="5" s="1"/>
  <c r="I13" i="5" s="1"/>
  <c r="H27" i="5"/>
  <c r="H20" i="5" s="1"/>
  <c r="H13" i="5" s="1"/>
  <c r="G27" i="5"/>
  <c r="G20" i="5" s="1"/>
  <c r="F27" i="5"/>
  <c r="F20" i="5" s="1"/>
  <c r="F13" i="5" s="1"/>
  <c r="E27" i="5"/>
  <c r="E20" i="5" s="1"/>
  <c r="E13" i="5" s="1"/>
  <c r="E10" i="5" s="1"/>
  <c r="F236" i="5"/>
  <c r="G236" i="5"/>
  <c r="H236" i="5"/>
  <c r="I236" i="5"/>
  <c r="K236" i="5"/>
  <c r="L236" i="5"/>
  <c r="L18" i="5" s="1"/>
  <c r="M236" i="5"/>
  <c r="N236" i="5"/>
  <c r="O236" i="5"/>
  <c r="F237" i="5"/>
  <c r="G237" i="5"/>
  <c r="H237" i="5"/>
  <c r="I237" i="5"/>
  <c r="N237" i="5"/>
  <c r="O237" i="5"/>
  <c r="F239" i="5"/>
  <c r="G239" i="5"/>
  <c r="H239" i="5"/>
  <c r="I239" i="5"/>
  <c r="N239" i="5"/>
  <c r="O239" i="5"/>
  <c r="F241" i="5"/>
  <c r="F23" i="5" s="1"/>
  <c r="G241" i="5"/>
  <c r="G23" i="5" s="1"/>
  <c r="H241" i="5"/>
  <c r="H23" i="5" s="1"/>
  <c r="I241" i="5"/>
  <c r="I23" i="5" s="1"/>
  <c r="J241" i="5"/>
  <c r="J23" i="5" s="1"/>
  <c r="K241" i="5"/>
  <c r="K23" i="5" s="1"/>
  <c r="L241" i="5"/>
  <c r="L23" i="5" s="1"/>
  <c r="M241" i="5"/>
  <c r="M23" i="5" s="1"/>
  <c r="N241" i="5"/>
  <c r="N23" i="5" s="1"/>
  <c r="O241" i="5"/>
  <c r="O23" i="5" s="1"/>
  <c r="E241" i="5"/>
  <c r="E23" i="5" s="1"/>
  <c r="E239" i="5"/>
  <c r="E237" i="5"/>
  <c r="E19" i="5" s="1"/>
  <c r="E236" i="5"/>
  <c r="J265" i="5"/>
  <c r="J260" i="5" s="1"/>
  <c r="E265" i="5"/>
  <c r="E260" i="5" s="1"/>
  <c r="F264" i="5"/>
  <c r="F259" i="5" s="1"/>
  <c r="G264" i="5"/>
  <c r="G259" i="5" s="1"/>
  <c r="H264" i="5"/>
  <c r="H259" i="5" s="1"/>
  <c r="I264" i="5"/>
  <c r="I259" i="5" s="1"/>
  <c r="K264" i="5"/>
  <c r="K259" i="5" s="1"/>
  <c r="O264" i="5"/>
  <c r="O259" i="5" s="1"/>
  <c r="E264" i="5"/>
  <c r="E259" i="5" s="1"/>
  <c r="F265" i="5"/>
  <c r="G265" i="5"/>
  <c r="H265" i="5"/>
  <c r="H260" i="5" s="1"/>
  <c r="O265" i="5"/>
  <c r="O260" i="5" s="1"/>
  <c r="D316" i="5"/>
  <c r="I312" i="5"/>
  <c r="D315" i="5"/>
  <c r="D314" i="5"/>
  <c r="D313" i="5"/>
  <c r="O312" i="5"/>
  <c r="N312" i="5"/>
  <c r="J312" i="5"/>
  <c r="H312" i="5"/>
  <c r="G312" i="5"/>
  <c r="F312" i="5"/>
  <c r="E312" i="5"/>
  <c r="I295" i="5"/>
  <c r="I54" i="5"/>
  <c r="D54" i="5" s="1"/>
  <c r="I136" i="5"/>
  <c r="D136" i="5" s="1"/>
  <c r="I39" i="5"/>
  <c r="I43" i="5"/>
  <c r="I41" i="5" s="1"/>
  <c r="I178" i="5"/>
  <c r="D178" i="5" s="1"/>
  <c r="I177" i="5"/>
  <c r="D177" i="5" s="1"/>
  <c r="I173" i="5"/>
  <c r="I157" i="5"/>
  <c r="I154" i="5" s="1"/>
  <c r="I66" i="5"/>
  <c r="J36" i="5"/>
  <c r="K36" i="5"/>
  <c r="D42" i="5"/>
  <c r="O263" i="5"/>
  <c r="O258" i="5" s="1"/>
  <c r="D293" i="5"/>
  <c r="D294" i="5"/>
  <c r="D296" i="5"/>
  <c r="L292" i="5"/>
  <c r="M292" i="5"/>
  <c r="N292" i="5"/>
  <c r="O292" i="5"/>
  <c r="D289" i="5"/>
  <c r="D290" i="5"/>
  <c r="D291" i="5"/>
  <c r="D288" i="5"/>
  <c r="D283" i="5"/>
  <c r="D284" i="5"/>
  <c r="D286" i="5"/>
  <c r="L282" i="5"/>
  <c r="M282" i="5"/>
  <c r="N282" i="5"/>
  <c r="O282" i="5"/>
  <c r="D278" i="5"/>
  <c r="D279" i="5"/>
  <c r="D281" i="5"/>
  <c r="N277" i="5"/>
  <c r="O277" i="5"/>
  <c r="D273" i="5"/>
  <c r="D274" i="5"/>
  <c r="D275" i="5"/>
  <c r="D276" i="5"/>
  <c r="L272" i="5"/>
  <c r="M272" i="5"/>
  <c r="N272" i="5"/>
  <c r="O272" i="5"/>
  <c r="D268" i="5"/>
  <c r="D269" i="5"/>
  <c r="D270" i="5"/>
  <c r="D271" i="5"/>
  <c r="L267" i="5"/>
  <c r="M267" i="5"/>
  <c r="N267" i="5"/>
  <c r="O267" i="5"/>
  <c r="D181" i="5"/>
  <c r="D182" i="5"/>
  <c r="D183" i="5"/>
  <c r="D184" i="5"/>
  <c r="K180" i="5"/>
  <c r="L180" i="5"/>
  <c r="M180" i="5"/>
  <c r="N180" i="5"/>
  <c r="O180" i="5"/>
  <c r="D243" i="5"/>
  <c r="D246" i="5"/>
  <c r="N242" i="5"/>
  <c r="O242" i="5"/>
  <c r="D176" i="5"/>
  <c r="D179" i="5"/>
  <c r="L175" i="5"/>
  <c r="M175" i="5"/>
  <c r="N175" i="5"/>
  <c r="O175" i="5"/>
  <c r="D171" i="5"/>
  <c r="D172" i="5"/>
  <c r="D174" i="5"/>
  <c r="L170" i="5"/>
  <c r="M170" i="5"/>
  <c r="N170" i="5"/>
  <c r="O170" i="5"/>
  <c r="D166" i="5"/>
  <c r="D167" i="5"/>
  <c r="D168" i="5"/>
  <c r="D169" i="5"/>
  <c r="K165" i="5"/>
  <c r="L165" i="5"/>
  <c r="M165" i="5"/>
  <c r="N165" i="5"/>
  <c r="O165" i="5"/>
  <c r="D161" i="5"/>
  <c r="D162" i="5"/>
  <c r="D163" i="5"/>
  <c r="D164" i="5"/>
  <c r="L160" i="5"/>
  <c r="M160" i="5"/>
  <c r="N160" i="5"/>
  <c r="O160" i="5"/>
  <c r="D158" i="5"/>
  <c r="D159" i="5"/>
  <c r="D155" i="5"/>
  <c r="N154" i="5"/>
  <c r="O154" i="5"/>
  <c r="D150" i="5"/>
  <c r="D151" i="5"/>
  <c r="D153" i="5"/>
  <c r="L148" i="5"/>
  <c r="M148" i="5"/>
  <c r="N148" i="5"/>
  <c r="O148" i="5"/>
  <c r="D144" i="5"/>
  <c r="D145" i="5"/>
  <c r="D146" i="5"/>
  <c r="D147" i="5"/>
  <c r="L143" i="5"/>
  <c r="M143" i="5"/>
  <c r="N143" i="5"/>
  <c r="O143" i="5"/>
  <c r="D142" i="5"/>
  <c r="D139" i="5"/>
  <c r="D141" i="5"/>
  <c r="L138" i="5"/>
  <c r="M138" i="5"/>
  <c r="N138" i="5"/>
  <c r="O138" i="5"/>
  <c r="D134" i="5"/>
  <c r="D135" i="5"/>
  <c r="D137" i="5"/>
  <c r="L133" i="5"/>
  <c r="M133" i="5"/>
  <c r="N133" i="5"/>
  <c r="O133" i="5"/>
  <c r="D129" i="5"/>
  <c r="D130" i="5"/>
  <c r="D131" i="5"/>
  <c r="D132" i="5"/>
  <c r="L128" i="5"/>
  <c r="M128" i="5"/>
  <c r="N128" i="5"/>
  <c r="O128" i="5"/>
  <c r="D122" i="5"/>
  <c r="D123" i="5"/>
  <c r="D124" i="5"/>
  <c r="D125" i="5"/>
  <c r="D126" i="5"/>
  <c r="D127" i="5"/>
  <c r="L121" i="5"/>
  <c r="M121" i="5"/>
  <c r="N121" i="5"/>
  <c r="O121" i="5"/>
  <c r="D115" i="5"/>
  <c r="D109" i="5"/>
  <c r="D110" i="5"/>
  <c r="D111" i="5"/>
  <c r="D112" i="5"/>
  <c r="D113" i="5"/>
  <c r="L108" i="5"/>
  <c r="M108" i="5"/>
  <c r="N108" i="5"/>
  <c r="O108" i="5"/>
  <c r="D103" i="5"/>
  <c r="D104" i="5"/>
  <c r="D105" i="5"/>
  <c r="D106" i="5"/>
  <c r="D107" i="5"/>
  <c r="D97" i="5"/>
  <c r="D98" i="5"/>
  <c r="D99" i="5"/>
  <c r="D100" i="5"/>
  <c r="D101" i="5"/>
  <c r="L102" i="5"/>
  <c r="M102" i="5"/>
  <c r="N102" i="5"/>
  <c r="O102" i="5"/>
  <c r="L96" i="5"/>
  <c r="M96" i="5"/>
  <c r="N96" i="5"/>
  <c r="O96" i="5"/>
  <c r="L89" i="5"/>
  <c r="M89" i="5"/>
  <c r="N89" i="5"/>
  <c r="O89" i="5"/>
  <c r="D82" i="5"/>
  <c r="D83" i="5"/>
  <c r="D84" i="5"/>
  <c r="D85" i="5"/>
  <c r="D86" i="5"/>
  <c r="D87" i="5"/>
  <c r="D88" i="5"/>
  <c r="D77" i="5"/>
  <c r="D78" i="5"/>
  <c r="D79" i="5"/>
  <c r="D80" i="5"/>
  <c r="D76" i="5"/>
  <c r="D71" i="5"/>
  <c r="D72" i="5"/>
  <c r="D73" i="5"/>
  <c r="D70" i="5"/>
  <c r="L74" i="5"/>
  <c r="M74" i="5"/>
  <c r="N74" i="5"/>
  <c r="O74" i="5"/>
  <c r="D64" i="5"/>
  <c r="D65" i="5"/>
  <c r="D67" i="5"/>
  <c r="D68" i="5"/>
  <c r="D63" i="5"/>
  <c r="D62" i="5"/>
  <c r="L61" i="5"/>
  <c r="M61" i="5"/>
  <c r="N61" i="5"/>
  <c r="O61" i="5"/>
  <c r="D59" i="5"/>
  <c r="D60" i="5"/>
  <c r="D57" i="5"/>
  <c r="L56" i="5"/>
  <c r="M56" i="5"/>
  <c r="N56" i="5"/>
  <c r="O56" i="5"/>
  <c r="D53" i="5"/>
  <c r="D55" i="5"/>
  <c r="D52" i="5"/>
  <c r="O51" i="5"/>
  <c r="L46" i="5"/>
  <c r="M46" i="5"/>
  <c r="N46" i="5"/>
  <c r="O46" i="5"/>
  <c r="D47" i="5"/>
  <c r="D44" i="5"/>
  <c r="D45" i="5"/>
  <c r="L41" i="5"/>
  <c r="M41" i="5"/>
  <c r="N41" i="5"/>
  <c r="O41" i="5"/>
  <c r="D38" i="5"/>
  <c r="D37" i="5"/>
  <c r="L36" i="5"/>
  <c r="M36" i="5"/>
  <c r="N36" i="5"/>
  <c r="O36" i="5"/>
  <c r="F31" i="5"/>
  <c r="G31" i="5"/>
  <c r="H31" i="5"/>
  <c r="I31" i="5"/>
  <c r="J31" i="5"/>
  <c r="K31" i="5"/>
  <c r="L31" i="5"/>
  <c r="M31" i="5"/>
  <c r="N31" i="5"/>
  <c r="O31" i="5"/>
  <c r="D33" i="5"/>
  <c r="D34" i="5"/>
  <c r="D35" i="5"/>
  <c r="D32" i="5"/>
  <c r="E31" i="5"/>
  <c r="D299" i="5"/>
  <c r="D301" i="5"/>
  <c r="D300" i="5"/>
  <c r="J180" i="5"/>
  <c r="I180" i="5"/>
  <c r="H180" i="5"/>
  <c r="G180" i="5"/>
  <c r="F180" i="5"/>
  <c r="E180" i="5"/>
  <c r="D240" i="5"/>
  <c r="D298" i="5"/>
  <c r="L264" i="5"/>
  <c r="J242" i="5"/>
  <c r="H242" i="5"/>
  <c r="G242" i="5"/>
  <c r="F242" i="5"/>
  <c r="E242" i="5"/>
  <c r="L263" i="5"/>
  <c r="L258" i="5" s="1"/>
  <c r="K175" i="5"/>
  <c r="J175" i="5"/>
  <c r="H175" i="5"/>
  <c r="G175" i="5"/>
  <c r="F175" i="5"/>
  <c r="E175" i="5"/>
  <c r="H157" i="5"/>
  <c r="H28" i="5" s="1"/>
  <c r="K138" i="5"/>
  <c r="J138" i="5"/>
  <c r="I138" i="5"/>
  <c r="H138" i="5"/>
  <c r="G138" i="5"/>
  <c r="F138" i="5"/>
  <c r="E138" i="5"/>
  <c r="K56" i="5"/>
  <c r="I56" i="5"/>
  <c r="H56" i="5"/>
  <c r="G56" i="5"/>
  <c r="F56" i="5"/>
  <c r="E56" i="5"/>
  <c r="H41" i="5"/>
  <c r="G41" i="5"/>
  <c r="F41" i="5"/>
  <c r="E41" i="5"/>
  <c r="H61" i="5"/>
  <c r="F260" i="5"/>
  <c r="E266" i="5"/>
  <c r="E261" i="5" s="1"/>
  <c r="D261" i="5" s="1"/>
  <c r="F263" i="5"/>
  <c r="G263" i="5"/>
  <c r="H263" i="5"/>
  <c r="H258" i="5" s="1"/>
  <c r="I263" i="5"/>
  <c r="I258" i="5" s="1"/>
  <c r="J263" i="5"/>
  <c r="J258" i="5" s="1"/>
  <c r="K263" i="5"/>
  <c r="E258" i="5"/>
  <c r="K302" i="5"/>
  <c r="K267" i="5"/>
  <c r="K272" i="5"/>
  <c r="K282" i="5"/>
  <c r="K277" i="5"/>
  <c r="K74" i="5"/>
  <c r="K89" i="5"/>
  <c r="K102" i="5"/>
  <c r="K96" i="5"/>
  <c r="D116" i="5"/>
  <c r="D118" i="5"/>
  <c r="D119" i="5"/>
  <c r="D120" i="5"/>
  <c r="K114" i="5"/>
  <c r="K143" i="5"/>
  <c r="K160" i="5"/>
  <c r="F154" i="5"/>
  <c r="G154" i="5"/>
  <c r="E154" i="5"/>
  <c r="K133" i="5"/>
  <c r="K170" i="5"/>
  <c r="K148" i="5"/>
  <c r="K128" i="5"/>
  <c r="K121" i="5"/>
  <c r="K108" i="5"/>
  <c r="K61" i="5"/>
  <c r="K51" i="5"/>
  <c r="D49" i="5"/>
  <c r="K46" i="5"/>
  <c r="H170" i="5"/>
  <c r="G170" i="5"/>
  <c r="F170" i="5"/>
  <c r="E170" i="5"/>
  <c r="J165" i="5"/>
  <c r="I165" i="5"/>
  <c r="H165" i="5"/>
  <c r="G165" i="5"/>
  <c r="F165" i="5"/>
  <c r="E165" i="5"/>
  <c r="G51" i="5"/>
  <c r="F160" i="5"/>
  <c r="G160" i="5"/>
  <c r="H160" i="5"/>
  <c r="I160" i="5"/>
  <c r="J160" i="5"/>
  <c r="E160" i="5"/>
  <c r="G307" i="5"/>
  <c r="I307" i="5"/>
  <c r="H307" i="5"/>
  <c r="F307" i="5"/>
  <c r="E307" i="5"/>
  <c r="G66" i="5"/>
  <c r="G297" i="5"/>
  <c r="F133" i="5"/>
  <c r="G117" i="5"/>
  <c r="G61" i="5"/>
  <c r="J148" i="5"/>
  <c r="I148" i="5"/>
  <c r="H148" i="5"/>
  <c r="G148" i="5"/>
  <c r="F148" i="5"/>
  <c r="E148" i="5"/>
  <c r="G292" i="5"/>
  <c r="H292" i="5"/>
  <c r="J292" i="5"/>
  <c r="L297" i="5"/>
  <c r="M297" i="5"/>
  <c r="N297" i="5"/>
  <c r="J143" i="5"/>
  <c r="I143" i="5"/>
  <c r="H143" i="5"/>
  <c r="G143" i="5"/>
  <c r="F143" i="5"/>
  <c r="E143" i="5"/>
  <c r="F302" i="5"/>
  <c r="G302" i="5"/>
  <c r="H302" i="5"/>
  <c r="I302" i="5"/>
  <c r="J302" i="5"/>
  <c r="E302" i="5"/>
  <c r="E297" i="5"/>
  <c r="F292" i="5"/>
  <c r="E292" i="5"/>
  <c r="E287" i="5"/>
  <c r="D287" i="5" s="1"/>
  <c r="D238" i="5"/>
  <c r="J282" i="5"/>
  <c r="H282" i="5"/>
  <c r="G282" i="5"/>
  <c r="F282" i="5"/>
  <c r="E282" i="5"/>
  <c r="J277" i="5"/>
  <c r="H277" i="5"/>
  <c r="G277" i="5"/>
  <c r="F277" i="5"/>
  <c r="E277" i="5"/>
  <c r="J272" i="5"/>
  <c r="I272" i="5"/>
  <c r="H272" i="5"/>
  <c r="G272" i="5"/>
  <c r="F272" i="5"/>
  <c r="E272" i="5"/>
  <c r="J267" i="5"/>
  <c r="I267" i="5"/>
  <c r="H267" i="5"/>
  <c r="G267" i="5"/>
  <c r="F267" i="5"/>
  <c r="E267" i="5"/>
  <c r="J133" i="5"/>
  <c r="H133" i="5"/>
  <c r="G133" i="5"/>
  <c r="E133" i="5"/>
  <c r="J128" i="5"/>
  <c r="I128" i="5"/>
  <c r="H128" i="5"/>
  <c r="G128" i="5"/>
  <c r="F128" i="5"/>
  <c r="E128" i="5"/>
  <c r="J121" i="5"/>
  <c r="I121" i="5"/>
  <c r="H121" i="5"/>
  <c r="G121" i="5"/>
  <c r="F121" i="5"/>
  <c r="E121" i="5"/>
  <c r="J114" i="5"/>
  <c r="I114" i="5"/>
  <c r="H114" i="5"/>
  <c r="F114" i="5"/>
  <c r="E114" i="5"/>
  <c r="J108" i="5"/>
  <c r="I108" i="5"/>
  <c r="H108" i="5"/>
  <c r="G108" i="5"/>
  <c r="F108" i="5"/>
  <c r="E108" i="5"/>
  <c r="J102" i="5"/>
  <c r="I102" i="5"/>
  <c r="H102" i="5"/>
  <c r="G102" i="5"/>
  <c r="F102" i="5"/>
  <c r="E102" i="5"/>
  <c r="J96" i="5"/>
  <c r="I96" i="5"/>
  <c r="H96" i="5"/>
  <c r="G96" i="5"/>
  <c r="F96" i="5"/>
  <c r="E96" i="5"/>
  <c r="D95" i="5"/>
  <c r="D94" i="5"/>
  <c r="D93" i="5"/>
  <c r="D92" i="5"/>
  <c r="D91" i="5"/>
  <c r="D90" i="5"/>
  <c r="J89" i="5"/>
  <c r="I89" i="5"/>
  <c r="H89" i="5"/>
  <c r="G89" i="5"/>
  <c r="F89" i="5"/>
  <c r="E89" i="5"/>
  <c r="E81" i="5"/>
  <c r="D81" i="5" s="1"/>
  <c r="E75" i="5"/>
  <c r="D75" i="5" s="1"/>
  <c r="J74" i="5"/>
  <c r="I74" i="5"/>
  <c r="H74" i="5"/>
  <c r="G74" i="5"/>
  <c r="F74" i="5"/>
  <c r="E74" i="5"/>
  <c r="J69" i="5"/>
  <c r="I69" i="5"/>
  <c r="H69" i="5"/>
  <c r="G69" i="5"/>
  <c r="F69" i="5"/>
  <c r="E69" i="5"/>
  <c r="J61" i="5"/>
  <c r="F61" i="5"/>
  <c r="E61" i="5"/>
  <c r="J51" i="5"/>
  <c r="F51" i="5"/>
  <c r="E51" i="5"/>
  <c r="D50" i="5"/>
  <c r="D48" i="5"/>
  <c r="J46" i="5"/>
  <c r="I46" i="5"/>
  <c r="H46" i="5"/>
  <c r="G46" i="5"/>
  <c r="F46" i="5"/>
  <c r="E46" i="5"/>
  <c r="D40" i="5"/>
  <c r="H36" i="5"/>
  <c r="G36" i="5"/>
  <c r="F36" i="5"/>
  <c r="E36" i="5"/>
  <c r="H51" i="5"/>
  <c r="J18" i="5"/>
  <c r="O19" i="5" l="1"/>
  <c r="F235" i="5"/>
  <c r="G18" i="5"/>
  <c r="I51" i="5"/>
  <c r="L277" i="5"/>
  <c r="N24" i="5"/>
  <c r="D266" i="5"/>
  <c r="L16" i="5"/>
  <c r="D25" i="5"/>
  <c r="D190" i="5"/>
  <c r="M18" i="5"/>
  <c r="H18" i="5"/>
  <c r="H11" i="5" s="1"/>
  <c r="F19" i="5"/>
  <c r="F12" i="5" s="1"/>
  <c r="G262" i="5"/>
  <c r="N18" i="5"/>
  <c r="N21" i="5"/>
  <c r="D195" i="5"/>
  <c r="G260" i="5"/>
  <c r="D29" i="5"/>
  <c r="I282" i="5"/>
  <c r="D282" i="5" s="1"/>
  <c r="I235" i="5"/>
  <c r="D185" i="5"/>
  <c r="O18" i="5"/>
  <c r="O11" i="5" s="1"/>
  <c r="F21" i="5"/>
  <c r="D241" i="5"/>
  <c r="H235" i="5"/>
  <c r="O24" i="5"/>
  <c r="I175" i="5"/>
  <c r="D175" i="5" s="1"/>
  <c r="I133" i="5"/>
  <c r="D133" i="5" s="1"/>
  <c r="O262" i="5"/>
  <c r="J26" i="5"/>
  <c r="H154" i="5"/>
  <c r="E18" i="5"/>
  <c r="E11" i="5" s="1"/>
  <c r="D247" i="5"/>
  <c r="M277" i="5"/>
  <c r="L259" i="5"/>
  <c r="L262" i="5"/>
  <c r="J28" i="5"/>
  <c r="J21" i="5" s="1"/>
  <c r="J14" i="5" s="1"/>
  <c r="G28" i="5"/>
  <c r="G24" i="5" s="1"/>
  <c r="F258" i="5"/>
  <c r="F257" i="5" s="1"/>
  <c r="D43" i="5"/>
  <c r="D41" i="5" s="1"/>
  <c r="K258" i="5"/>
  <c r="K257" i="5" s="1"/>
  <c r="K262" i="5"/>
  <c r="J235" i="5"/>
  <c r="G114" i="5"/>
  <c r="D114" i="5" s="1"/>
  <c r="D117" i="5"/>
  <c r="I26" i="5"/>
  <c r="I19" i="5" s="1"/>
  <c r="I12" i="5" s="1"/>
  <c r="I28" i="5"/>
  <c r="D46" i="5"/>
  <c r="E257" i="5"/>
  <c r="H19" i="5"/>
  <c r="H12" i="5" s="1"/>
  <c r="O21" i="5"/>
  <c r="O14" i="5" s="1"/>
  <c r="D165" i="5"/>
  <c r="F24" i="5"/>
  <c r="D143" i="5"/>
  <c r="D121" i="5"/>
  <c r="D69" i="5"/>
  <c r="D102" i="5"/>
  <c r="E21" i="5"/>
  <c r="E14" i="5" s="1"/>
  <c r="F18" i="5"/>
  <c r="D200" i="5"/>
  <c r="O12" i="5"/>
  <c r="D128" i="5"/>
  <c r="D148" i="5"/>
  <c r="D74" i="5"/>
  <c r="D138" i="5"/>
  <c r="D51" i="5"/>
  <c r="D56" i="5"/>
  <c r="J16" i="5"/>
  <c r="D267" i="5"/>
  <c r="D272" i="5"/>
  <c r="E262" i="5"/>
  <c r="O16" i="5"/>
  <c r="D297" i="5"/>
  <c r="F262" i="5"/>
  <c r="O257" i="5"/>
  <c r="H262" i="5"/>
  <c r="E235" i="5"/>
  <c r="H10" i="5"/>
  <c r="I18" i="5"/>
  <c r="I11" i="5" s="1"/>
  <c r="G19" i="5"/>
  <c r="G12" i="5" s="1"/>
  <c r="D23" i="5"/>
  <c r="N235" i="5"/>
  <c r="G235" i="5"/>
  <c r="O235" i="5"/>
  <c r="D236" i="5"/>
  <c r="N19" i="5"/>
  <c r="D20" i="5"/>
  <c r="G13" i="5"/>
  <c r="G10" i="5" s="1"/>
  <c r="F15" i="5"/>
  <c r="D15" i="5" s="1"/>
  <c r="D22" i="5"/>
  <c r="D96" i="5"/>
  <c r="D108" i="5"/>
  <c r="J11" i="5"/>
  <c r="D180" i="5"/>
  <c r="I10" i="5"/>
  <c r="D89" i="5"/>
  <c r="D312" i="5"/>
  <c r="G258" i="5"/>
  <c r="H21" i="5"/>
  <c r="H24" i="5"/>
  <c r="L260" i="5"/>
  <c r="D311" i="5"/>
  <c r="D295" i="5"/>
  <c r="I292" i="5"/>
  <c r="D292" i="5" s="1"/>
  <c r="K16" i="5"/>
  <c r="D160" i="5"/>
  <c r="H257" i="5"/>
  <c r="L11" i="5"/>
  <c r="D173" i="5"/>
  <c r="I170" i="5"/>
  <c r="D170" i="5" s="1"/>
  <c r="D39" i="5"/>
  <c r="D36" i="5" s="1"/>
  <c r="I36" i="5"/>
  <c r="I265" i="5"/>
  <c r="F14" i="5"/>
  <c r="D31" i="5"/>
  <c r="D66" i="5"/>
  <c r="I61" i="5"/>
  <c r="D61" i="5" s="1"/>
  <c r="J259" i="5"/>
  <c r="J257" i="5" s="1"/>
  <c r="J262" i="5"/>
  <c r="E12" i="5"/>
  <c r="K18" i="5"/>
  <c r="I277" i="5"/>
  <c r="J56" i="5"/>
  <c r="D280" i="5"/>
  <c r="D27" i="5"/>
  <c r="D28" i="5" l="1"/>
  <c r="L257" i="5"/>
  <c r="G21" i="5"/>
  <c r="G14" i="5" s="1"/>
  <c r="O17" i="5"/>
  <c r="O9" i="5" s="1"/>
  <c r="N17" i="5"/>
  <c r="F17" i="5"/>
  <c r="D277" i="5"/>
  <c r="F11" i="5"/>
  <c r="D18" i="5"/>
  <c r="F9" i="5"/>
  <c r="E17" i="5"/>
  <c r="E9" i="5" s="1"/>
  <c r="D13" i="5"/>
  <c r="F10" i="5"/>
  <c r="D10" i="5" s="1"/>
  <c r="G257" i="5"/>
  <c r="G11" i="5"/>
  <c r="I260" i="5"/>
  <c r="I262" i="5"/>
  <c r="I21" i="5"/>
  <c r="I24" i="5"/>
  <c r="M265" i="5"/>
  <c r="M260" i="5" s="1"/>
  <c r="D310" i="5"/>
  <c r="J24" i="5"/>
  <c r="J19" i="5"/>
  <c r="K11" i="5"/>
  <c r="H14" i="5"/>
  <c r="H17" i="5"/>
  <c r="H9" i="5" s="1"/>
  <c r="G17" i="5" l="1"/>
  <c r="G9" i="5" s="1"/>
  <c r="I14" i="5"/>
  <c r="I17" i="5"/>
  <c r="I257" i="5"/>
  <c r="N307" i="5"/>
  <c r="J12" i="5"/>
  <c r="J17" i="5"/>
  <c r="J9" i="5" s="1"/>
  <c r="D309" i="5"/>
  <c r="M263" i="5" l="1"/>
  <c r="M262" i="5" s="1"/>
  <c r="D308" i="5"/>
  <c r="M259" i="5"/>
  <c r="D305" i="5"/>
  <c r="N265" i="5"/>
  <c r="I9" i="5"/>
  <c r="N260" i="5" l="1"/>
  <c r="D265" i="5"/>
  <c r="D307" i="5"/>
  <c r="D304" i="5"/>
  <c r="N264" i="5"/>
  <c r="M258" i="5"/>
  <c r="M16" i="5"/>
  <c r="N302" i="5" l="1"/>
  <c r="D303" i="5"/>
  <c r="N263" i="5"/>
  <c r="D263" i="5" s="1"/>
  <c r="M257" i="5"/>
  <c r="M11" i="5"/>
  <c r="N259" i="5"/>
  <c r="D264" i="5"/>
  <c r="D306" i="5"/>
  <c r="D302" i="5"/>
  <c r="N14" i="5"/>
  <c r="D260" i="5"/>
  <c r="N12" i="5" l="1"/>
  <c r="D259" i="5"/>
  <c r="N262" i="5"/>
  <c r="D262" i="5" s="1"/>
  <c r="N16" i="5"/>
  <c r="D16" i="5" s="1"/>
  <c r="N258" i="5"/>
  <c r="N11" i="5" l="1"/>
  <c r="D11" i="5" s="1"/>
  <c r="N257" i="5"/>
  <c r="D257" i="5" s="1"/>
  <c r="D258" i="5"/>
  <c r="N9" i="5" l="1"/>
  <c r="D242" i="5" l="1"/>
  <c r="M237" i="5"/>
  <c r="D244" i="5"/>
  <c r="K237" i="5" l="1"/>
  <c r="M235" i="5" l="1"/>
  <c r="D237" i="5"/>
  <c r="K235" i="5"/>
  <c r="D245" i="5"/>
  <c r="L235" i="5"/>
  <c r="D235" i="5" l="1"/>
  <c r="D239" i="5"/>
  <c r="D157" i="5"/>
  <c r="D156" i="5"/>
  <c r="L21" i="5"/>
  <c r="L14" i="5" s="1"/>
  <c r="M21" i="5"/>
  <c r="M14" i="5" s="1"/>
  <c r="M26" i="5"/>
  <c r="M19" i="5" s="1"/>
  <c r="M154" i="5"/>
  <c r="L154" i="5"/>
  <c r="L19" i="5"/>
  <c r="K154" i="5"/>
  <c r="L17" i="5" l="1"/>
  <c r="L9" i="5" s="1"/>
  <c r="D154" i="5"/>
  <c r="D26" i="5"/>
  <c r="K19" i="5"/>
  <c r="D14" i="5"/>
  <c r="D21" i="5"/>
  <c r="L12" i="5"/>
  <c r="M12" i="5"/>
  <c r="M17" i="5"/>
  <c r="M9" i="5" s="1"/>
  <c r="M24" i="5"/>
  <c r="L24" i="5"/>
  <c r="D19" i="5" l="1"/>
  <c r="K17" i="5"/>
  <c r="K9" i="5" s="1"/>
  <c r="K12" i="5"/>
  <c r="D12" i="5" s="1"/>
  <c r="D24" i="5"/>
  <c r="D9" i="5" l="1"/>
  <c r="D17" i="5"/>
</calcChain>
</file>

<file path=xl/comments1.xml><?xml version="1.0" encoding="utf-8"?>
<comments xmlns="http://schemas.openxmlformats.org/spreadsheetml/2006/main">
  <authors>
    <author>User</author>
    <author>Екатерина Журавлева</author>
    <author>Мельникова Мария Александровна</author>
    <author>Татьяна Викторовна Журавлёва</author>
  </authors>
  <commentList>
    <comment ref="B154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54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A18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19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0" authorId="2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0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0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5" authorId="2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15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1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0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25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0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42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47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25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17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<sst xmlns="http://schemas.openxmlformats.org/spreadsheetml/2006/main" count="448" uniqueCount="144">
  <si>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</si>
  <si>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</si>
  <si>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</si>
  <si>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</si>
  <si>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</si>
  <si>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</si>
  <si>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</si>
  <si>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</si>
  <si>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</si>
  <si>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</si>
  <si>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</si>
  <si>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</si>
  <si>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</si>
  <si>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</si>
  <si>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</si>
  <si>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</si>
  <si>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</si>
  <si>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</si>
  <si>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</si>
  <si>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</si>
  <si>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</si>
  <si>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</si>
  <si>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</si>
  <si>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</si>
  <si>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</si>
  <si>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</si>
  <si>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</si>
  <si>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</si>
  <si>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</si>
  <si>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</si>
  <si>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</si>
  <si>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</si>
  <si>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</si>
  <si>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</si>
  <si>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</si>
  <si>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</si>
  <si>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</si>
  <si>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</si>
  <si>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</si>
  <si>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</si>
  <si>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</si>
  <si>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</si>
  <si>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</si>
  <si>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</si>
  <si>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</si>
  <si>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</si>
  <si>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</si>
  <si>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</si>
  <si>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</si>
  <si>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</si>
  <si>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</si>
  <si>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</si>
  <si>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</si>
  <si>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</si>
  <si>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</si>
  <si>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</si>
  <si>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</si>
  <si>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</si>
  <si>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</si>
  <si>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</si>
  <si>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Приобретение бланков с защитой от подделки (свидетельства об осуществлении перевозок по маршруту регулярных перевозок, карты маршрута регулярных перевозок) 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</si>
  <si>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</si>
  <si>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</si>
  <si>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</si>
  <si>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</si>
  <si>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</si>
  <si>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</si>
  <si>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</si>
  <si>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</si>
  <si>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</si>
  <si>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</si>
  <si>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</si>
  <si>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</si>
  <si>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</si>
  <si>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</si>
  <si>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</si>
  <si>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</si>
  <si>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</si>
  <si>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</si>
  <si>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</si>
  <si>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</si>
  <si>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</si>
  <si>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</si>
  <si>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</si>
  <si>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</si>
  <si>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</si>
  <si>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</si>
  <si>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</si>
  <si>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</si>
  <si>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</si>
  <si>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</si>
  <si>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</si>
  <si>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</si>
  <si>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</si>
  <si>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</si>
  <si>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</si>
  <si>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 xml:space="preserve">Организация транспортного обслуживания населения 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</si>
  <si>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</si>
  <si>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</si>
  <si>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</si>
  <si>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</si>
  <si>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</si>
  <si>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</si>
  <si>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</si>
  <si>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</si>
  <si>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</si>
  <si>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</si>
  <si>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</si>
  <si>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</si>
  <si>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</si>
  <si>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</si>
  <si>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</si>
  <si>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</si>
  <si>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Мероприятие 1.1.30.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</si>
  <si>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</si>
  <si>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</si>
  <si>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</si>
  <si>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Мероприятие 1.1.31.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</si>
  <si>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</si>
  <si>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</si>
  <si>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Мероприятие 1.1.32.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</si>
  <si>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</si>
  <si>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</si>
  <si>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</si>
  <si>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</si>
  <si>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</si>
  <si>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</si>
  <si>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Мероприятие 1.1.33.</t>
  </si>
  <si>
    <t>Разработка комплексной схемы организации транспортного обслуживания населения общественным транспортом</t>
  </si>
  <si>
    <t>Мероприятие 1.1.34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</si>
  <si>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</si>
  <si>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</si>
  <si>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</si>
  <si>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</si>
  <si>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</si>
  <si>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</si>
  <si>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</si>
  <si>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Осуществление дорожной деятельности в рамках реализации национального проекта "Безопасные  и качественные автомобильные дороги".</t>
  </si>
  <si>
    <t>Осуществление дорожной деятельности в рамках реализации национального проекта "Безопасные и качественные автомобильные дороги", (осуществление строительного контроля, авторского надзора)</t>
  </si>
  <si>
    <r>
      <t>Мероприятие 2.1.10.</t>
    </r>
    <r>
      <rPr>
        <sz val="14"/>
        <color theme="1"/>
        <rFont val="Times New Roman"/>
        <family val="1"/>
        <charset val="204"/>
      </rPr>
      <t>*</t>
    </r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</si>
  <si>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</si>
  <si>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</si>
  <si>
    <t xml:space="preserve">Приложение № 5 к постановлению администрации города Благовещенска </t>
  </si>
  <si>
    <t>от 24.05.2022 № 2577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</si>
</sst>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21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3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.5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52">
    <xf numFmtId="0" fontId="0" fillId="0" borderId="0" xfId="0"/>
    <xf numFmtId="0" fontId="8" fillId="0" borderId="0" xfId="0" applyFont="1" applyFill="1" applyAlignment="1">
      <alignment horizontal="left" wrapText="1"/>
    </xf>
    <xf numFmtId="0" fontId="9" fillId="0" borderId="0" xfId="0" applyFont="1" applyFill="1" applyAlignment="1">
      <alignment wrapText="1"/>
    </xf>
    <xf numFmtId="0" fontId="10" fillId="0" borderId="0" xfId="0" applyFont="1" applyFill="1" applyAlignment="1"/>
    <xf numFmtId="165" fontId="9" fillId="0" borderId="0" xfId="0" applyNumberFormat="1" applyFont="1" applyFill="1" applyAlignment="1">
      <alignment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165" fontId="15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5" fontId="16" fillId="0" borderId="1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165" fontId="16" fillId="0" borderId="1" xfId="3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165" fontId="15" fillId="0" borderId="1" xfId="3" applyNumberFormat="1" applyFont="1" applyFill="1" applyBorder="1" applyAlignment="1">
      <alignment horizontal="center" vertical="center"/>
    </xf>
    <xf numFmtId="165" fontId="16" fillId="0" borderId="1" xfId="3" applyNumberFormat="1" applyFont="1" applyFill="1" applyBorder="1" applyAlignment="1">
      <alignment horizontal="center"/>
    </xf>
    <xf numFmtId="165" fontId="16" fillId="0" borderId="1" xfId="3" applyNumberFormat="1" applyFont="1" applyFill="1" applyBorder="1" applyAlignment="1">
      <alignment horizont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vertical="center"/>
    </xf>
    <xf numFmtId="165" fontId="20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1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1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19" fillId="0" borderId="5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/>
    </xf>
    <xf numFmtId="0" fontId="17" fillId="0" borderId="1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27"/>
  <sheetViews>
    <sheetView tabSelected="1" view="pageBreakPreview" zoomScale="85" zoomScaleSheetLayoutView="85" workbookViewId="0">
      <pane xSplit="2" ySplit="8" topLeftCell="J9" activePane="bottomRight" state="frozen"/>
      <selection pane="topRight" activeCell="C1" sqref="C1"/>
      <selection pane="bottomLeft" activeCell="A9" sqref="A9"/>
      <selection pane="bottomRight" activeCell="L2" sqref="L2:O2"/>
    </sheetView>
  </sheetViews>
  <sheetFormatPr defaultColWidth="9.109375" defaultRowHeight="13.2" x14ac:dyDescent="0.25"/>
  <cols>
    <col min="1" max="1" width="19" style="28" customWidth="1"/>
    <col min="2" max="2" width="41.88671875" style="29" customWidth="1"/>
    <col min="3" max="3" width="27" style="6" customWidth="1"/>
    <col min="4" max="4" width="14.5546875" style="6" customWidth="1"/>
    <col min="5" max="5" width="11.88671875" style="6" customWidth="1"/>
    <col min="6" max="6" width="12" style="6" customWidth="1"/>
    <col min="7" max="7" width="11.33203125" style="6" customWidth="1"/>
    <col min="8" max="9" width="12.44140625" style="6" customWidth="1"/>
    <col min="10" max="10" width="12.5546875" style="6" customWidth="1"/>
    <col min="11" max="11" width="13" style="6" customWidth="1"/>
    <col min="12" max="12" width="13.44140625" style="6" customWidth="1"/>
    <col min="13" max="13" width="12.88671875" style="6" customWidth="1"/>
    <col min="14" max="14" width="11.6640625" style="6" customWidth="1"/>
    <col min="15" max="15" width="11.44140625" style="6" customWidth="1"/>
    <col min="16" max="16" width="11.33203125" style="6" bestFit="1" customWidth="1"/>
    <col min="17" max="16384" width="9.109375" style="6"/>
  </cols>
  <sheetData>
    <row r="1" spans="1:16" s="3" customFormat="1" ht="53.25" customHeight="1" x14ac:dyDescent="0.3">
      <c r="A1" s="1"/>
      <c r="B1" s="2"/>
      <c r="C1" s="2"/>
      <c r="D1" s="2"/>
      <c r="E1" s="2"/>
      <c r="G1" s="4"/>
      <c r="L1" s="33" t="s">
        <v>142</v>
      </c>
      <c r="M1" s="33"/>
      <c r="N1" s="33"/>
      <c r="O1" s="33"/>
    </row>
    <row r="2" spans="1:16" s="3" customFormat="1" ht="15" customHeight="1" x14ac:dyDescent="0.3">
      <c r="A2" s="1"/>
      <c r="B2" s="2"/>
      <c r="C2" s="2"/>
      <c r="D2" s="2"/>
      <c r="E2" s="2"/>
      <c r="G2" s="2"/>
      <c r="L2" s="39" t="s">
        <v>143</v>
      </c>
      <c r="M2" s="39"/>
      <c r="N2" s="39"/>
      <c r="O2" s="39"/>
    </row>
    <row r="3" spans="1:16" s="3" customFormat="1" ht="35.25" customHeight="1" x14ac:dyDescent="0.3">
      <c r="A3" s="1"/>
      <c r="B3" s="2"/>
      <c r="C3" s="2"/>
      <c r="D3" s="2"/>
      <c r="E3" s="2"/>
      <c r="G3" s="2"/>
      <c r="L3" s="33" t="s">
        <v>103</v>
      </c>
      <c r="M3" s="33"/>
      <c r="N3" s="33"/>
      <c r="O3" s="33"/>
    </row>
    <row r="4" spans="1:16" s="3" customFormat="1" ht="15" customHeight="1" x14ac:dyDescent="0.3">
      <c r="A4" s="1"/>
      <c r="B4" s="2"/>
      <c r="C4" s="2"/>
      <c r="D4" s="2"/>
      <c r="E4" s="2"/>
      <c r="G4" s="2"/>
      <c r="L4" s="5"/>
      <c r="M4" s="5"/>
      <c r="N4" s="5"/>
      <c r="O4" s="5"/>
    </row>
    <row r="5" spans="1:16" ht="51.75" customHeight="1" x14ac:dyDescent="0.25">
      <c r="A5" s="38" t="s">
        <v>119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6" ht="20.25" customHeight="1" x14ac:dyDescent="0.25">
      <c r="A6" s="48" t="s">
        <v>5</v>
      </c>
      <c r="B6" s="32" t="s">
        <v>56</v>
      </c>
      <c r="C6" s="32" t="s">
        <v>21</v>
      </c>
      <c r="D6" s="32" t="s">
        <v>104</v>
      </c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6" ht="39.75" customHeight="1" x14ac:dyDescent="0.25">
      <c r="A7" s="49"/>
      <c r="B7" s="32"/>
      <c r="C7" s="32"/>
      <c r="D7" s="7" t="s">
        <v>0</v>
      </c>
      <c r="E7" s="7" t="s">
        <v>10</v>
      </c>
      <c r="F7" s="7" t="s">
        <v>11</v>
      </c>
      <c r="G7" s="7" t="s">
        <v>12</v>
      </c>
      <c r="H7" s="7" t="s">
        <v>13</v>
      </c>
      <c r="I7" s="7" t="s">
        <v>14</v>
      </c>
      <c r="J7" s="7" t="s">
        <v>15</v>
      </c>
      <c r="K7" s="7" t="s">
        <v>75</v>
      </c>
      <c r="L7" s="7" t="s">
        <v>88</v>
      </c>
      <c r="M7" s="7" t="s">
        <v>89</v>
      </c>
      <c r="N7" s="7" t="s">
        <v>90</v>
      </c>
      <c r="O7" s="7" t="s">
        <v>91</v>
      </c>
    </row>
    <row r="8" spans="1:16" ht="15" customHeigh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</row>
    <row r="9" spans="1:16" ht="15.6" x14ac:dyDescent="0.25">
      <c r="A9" s="34" t="s">
        <v>17</v>
      </c>
      <c r="B9" s="34" t="s">
        <v>101</v>
      </c>
      <c r="C9" s="9" t="s">
        <v>93</v>
      </c>
      <c r="D9" s="10">
        <f>E9+F9+G9+H9+I9+J9+K9+L9+M9+N9+O9</f>
        <v>12472688.34</v>
      </c>
      <c r="E9" s="10">
        <f t="shared" ref="E9:O9" si="0">E17+E257</f>
        <v>763177.3</v>
      </c>
      <c r="F9" s="10">
        <f t="shared" si="0"/>
        <v>720249.84</v>
      </c>
      <c r="G9" s="10">
        <f t="shared" si="0"/>
        <v>787661.3</v>
      </c>
      <c r="H9" s="10">
        <f t="shared" si="0"/>
        <v>723709.7</v>
      </c>
      <c r="I9" s="10">
        <f t="shared" si="0"/>
        <v>1123197</v>
      </c>
      <c r="J9" s="10">
        <f t="shared" si="0"/>
        <v>1887122.0999999996</v>
      </c>
      <c r="K9" s="10">
        <f t="shared" si="0"/>
        <v>1976958.4</v>
      </c>
      <c r="L9" s="10">
        <f t="shared" si="0"/>
        <v>1748271.7</v>
      </c>
      <c r="M9" s="10">
        <f t="shared" si="0"/>
        <v>1183162</v>
      </c>
      <c r="N9" s="10">
        <f t="shared" si="0"/>
        <v>1074528.7000000002</v>
      </c>
      <c r="O9" s="10">
        <f t="shared" si="0"/>
        <v>484650.30000000005</v>
      </c>
      <c r="P9" s="11"/>
    </row>
    <row r="10" spans="1:16" ht="49.5" customHeight="1" x14ac:dyDescent="0.25">
      <c r="A10" s="34"/>
      <c r="B10" s="34"/>
      <c r="C10" s="12" t="s">
        <v>25</v>
      </c>
      <c r="D10" s="13">
        <f t="shared" ref="D10:D16" si="1">E10+F10+G10+H10+I10+J10+K10+L10+M10+N10+O10</f>
        <v>55407.539999999994</v>
      </c>
      <c r="E10" s="13">
        <f>E13+E15</f>
        <v>34421.74</v>
      </c>
      <c r="F10" s="13">
        <f>F13+F15</f>
        <v>17132.8</v>
      </c>
      <c r="G10" s="13">
        <f>G13+G15</f>
        <v>2099.7999999999997</v>
      </c>
      <c r="H10" s="13">
        <f>H13+H15</f>
        <v>1753.2</v>
      </c>
      <c r="I10" s="13">
        <f>I13+I15</f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</row>
    <row r="11" spans="1:16" ht="15.6" x14ac:dyDescent="0.25">
      <c r="A11" s="34"/>
      <c r="B11" s="34"/>
      <c r="C11" s="14" t="s">
        <v>1</v>
      </c>
      <c r="D11" s="15">
        <f t="shared" si="1"/>
        <v>827320.10000000009</v>
      </c>
      <c r="E11" s="15">
        <f t="shared" ref="E11:O11" si="2">E18+E258</f>
        <v>14872.6</v>
      </c>
      <c r="F11" s="15">
        <f t="shared" si="2"/>
        <v>818.3</v>
      </c>
      <c r="G11" s="15">
        <f t="shared" si="2"/>
        <v>2394.3000000000002</v>
      </c>
      <c r="H11" s="15">
        <f t="shared" si="2"/>
        <v>0</v>
      </c>
      <c r="I11" s="15">
        <f t="shared" si="2"/>
        <v>403667</v>
      </c>
      <c r="J11" s="15">
        <f t="shared" si="2"/>
        <v>36000</v>
      </c>
      <c r="K11" s="15">
        <f t="shared" si="2"/>
        <v>369567.9</v>
      </c>
      <c r="L11" s="15">
        <f t="shared" si="2"/>
        <v>0</v>
      </c>
      <c r="M11" s="15">
        <f t="shared" si="2"/>
        <v>0</v>
      </c>
      <c r="N11" s="15">
        <f t="shared" si="2"/>
        <v>0</v>
      </c>
      <c r="O11" s="15">
        <f t="shared" si="2"/>
        <v>0</v>
      </c>
    </row>
    <row r="12" spans="1:16" ht="31.2" x14ac:dyDescent="0.25">
      <c r="A12" s="34"/>
      <c r="B12" s="34"/>
      <c r="C12" s="14" t="s">
        <v>23</v>
      </c>
      <c r="D12" s="15">
        <f t="shared" si="1"/>
        <v>7690970.6400000006</v>
      </c>
      <c r="E12" s="15">
        <f t="shared" ref="E12:O12" si="3">E19+E259</f>
        <v>299339.3</v>
      </c>
      <c r="F12" s="15">
        <f t="shared" si="3"/>
        <v>320678.94</v>
      </c>
      <c r="G12" s="15">
        <f t="shared" si="3"/>
        <v>342311</v>
      </c>
      <c r="H12" s="15">
        <f t="shared" si="3"/>
        <v>304123.2</v>
      </c>
      <c r="I12" s="15">
        <f t="shared" si="3"/>
        <v>445203</v>
      </c>
      <c r="J12" s="15">
        <f t="shared" si="3"/>
        <v>1526457.7999999998</v>
      </c>
      <c r="K12" s="15">
        <f t="shared" si="3"/>
        <v>1153669.2</v>
      </c>
      <c r="L12" s="15">
        <f t="shared" si="3"/>
        <v>1446391.9</v>
      </c>
      <c r="M12" s="15">
        <f t="shared" si="3"/>
        <v>969728.9</v>
      </c>
      <c r="N12" s="15">
        <f t="shared" si="3"/>
        <v>883067.4</v>
      </c>
      <c r="O12" s="15">
        <f t="shared" si="3"/>
        <v>0</v>
      </c>
    </row>
    <row r="13" spans="1:16" ht="51.75" customHeight="1" x14ac:dyDescent="0.25">
      <c r="A13" s="34"/>
      <c r="B13" s="34"/>
      <c r="C13" s="12" t="s">
        <v>25</v>
      </c>
      <c r="D13" s="15">
        <f t="shared" si="1"/>
        <v>31785.5</v>
      </c>
      <c r="E13" s="13">
        <f>E20</f>
        <v>31785.5</v>
      </c>
      <c r="F13" s="13">
        <f>F20</f>
        <v>0</v>
      </c>
      <c r="G13" s="13">
        <f>G20</f>
        <v>0</v>
      </c>
      <c r="H13" s="13">
        <f>H20</f>
        <v>0</v>
      </c>
      <c r="I13" s="13">
        <f>I20</f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</row>
    <row r="14" spans="1:16" ht="31.2" x14ac:dyDescent="0.25">
      <c r="A14" s="34"/>
      <c r="B14" s="34"/>
      <c r="C14" s="14" t="s">
        <v>24</v>
      </c>
      <c r="D14" s="15">
        <f t="shared" si="1"/>
        <v>3954397.5999999996</v>
      </c>
      <c r="E14" s="15">
        <f t="shared" ref="E14:O14" si="4">E21+E260</f>
        <v>448965.40000000008</v>
      </c>
      <c r="F14" s="15">
        <f t="shared" si="4"/>
        <v>398752.6</v>
      </c>
      <c r="G14" s="15">
        <f t="shared" si="4"/>
        <v>442955.99999999994</v>
      </c>
      <c r="H14" s="15">
        <f t="shared" si="4"/>
        <v>419586.49999999994</v>
      </c>
      <c r="I14" s="15">
        <f t="shared" si="4"/>
        <v>274327.00000000006</v>
      </c>
      <c r="J14" s="15">
        <f t="shared" si="4"/>
        <v>324664.29999999993</v>
      </c>
      <c r="K14" s="15">
        <f t="shared" si="4"/>
        <v>453721.30000000005</v>
      </c>
      <c r="L14" s="15">
        <f t="shared" si="4"/>
        <v>301879.80000000005</v>
      </c>
      <c r="M14" s="15">
        <f t="shared" si="4"/>
        <v>213433.1</v>
      </c>
      <c r="N14" s="15">
        <f t="shared" si="4"/>
        <v>191461.30000000002</v>
      </c>
      <c r="O14" s="15">
        <f t="shared" si="4"/>
        <v>484650.30000000005</v>
      </c>
    </row>
    <row r="15" spans="1:16" ht="51" customHeight="1" x14ac:dyDescent="0.25">
      <c r="A15" s="34"/>
      <c r="B15" s="34"/>
      <c r="C15" s="12" t="s">
        <v>25</v>
      </c>
      <c r="D15" s="13">
        <f t="shared" si="1"/>
        <v>23622.04</v>
      </c>
      <c r="E15" s="13">
        <f>E22</f>
        <v>2636.2400000000002</v>
      </c>
      <c r="F15" s="13">
        <f t="shared" ref="F15:O15" si="5">F22</f>
        <v>17132.8</v>
      </c>
      <c r="G15" s="13">
        <f t="shared" si="5"/>
        <v>2099.7999999999997</v>
      </c>
      <c r="H15" s="13">
        <f t="shared" si="5"/>
        <v>1753.2</v>
      </c>
      <c r="I15" s="13">
        <f t="shared" si="5"/>
        <v>0</v>
      </c>
      <c r="J15" s="13">
        <f t="shared" si="5"/>
        <v>0</v>
      </c>
      <c r="K15" s="13">
        <f t="shared" si="5"/>
        <v>0</v>
      </c>
      <c r="L15" s="13">
        <f t="shared" si="5"/>
        <v>0</v>
      </c>
      <c r="M15" s="13">
        <f t="shared" si="5"/>
        <v>0</v>
      </c>
      <c r="N15" s="13">
        <f t="shared" si="5"/>
        <v>0</v>
      </c>
      <c r="O15" s="13">
        <f t="shared" si="5"/>
        <v>0</v>
      </c>
    </row>
    <row r="16" spans="1:16" ht="21" customHeight="1" x14ac:dyDescent="0.25">
      <c r="A16" s="34"/>
      <c r="B16" s="34"/>
      <c r="C16" s="16" t="s">
        <v>4</v>
      </c>
      <c r="D16" s="15">
        <f t="shared" si="1"/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f t="shared" ref="J16:O16" si="6">J23+J263</f>
        <v>0</v>
      </c>
      <c r="K16" s="15">
        <f t="shared" si="6"/>
        <v>0</v>
      </c>
      <c r="L16" s="15">
        <f t="shared" si="6"/>
        <v>0</v>
      </c>
      <c r="M16" s="15">
        <f t="shared" si="6"/>
        <v>0</v>
      </c>
      <c r="N16" s="15">
        <f t="shared" si="6"/>
        <v>0</v>
      </c>
      <c r="O16" s="15">
        <f t="shared" si="6"/>
        <v>0</v>
      </c>
    </row>
    <row r="17" spans="1:15" ht="15.6" x14ac:dyDescent="0.25">
      <c r="A17" s="50" t="s">
        <v>6</v>
      </c>
      <c r="B17" s="34" t="s">
        <v>9</v>
      </c>
      <c r="C17" s="9" t="s">
        <v>93</v>
      </c>
      <c r="D17" s="10">
        <f t="shared" ref="D17:D22" si="7">E17+F17+G17+H17+I17+J17+K17+L17+M17+N17+O17</f>
        <v>11491599.439999998</v>
      </c>
      <c r="E17" s="10">
        <f>E18+E19+E21+E23</f>
        <v>648991.20000000007</v>
      </c>
      <c r="F17" s="10">
        <f>F18+F19+F21+F23</f>
        <v>661777.24</v>
      </c>
      <c r="G17" s="10">
        <f>G18+G19+G21+G23</f>
        <v>711501</v>
      </c>
      <c r="H17" s="10">
        <f t="shared" ref="H17:O17" si="8">H18+H19+H21+H23</f>
        <v>669033.1</v>
      </c>
      <c r="I17" s="10">
        <f>I18+I19+I21+I23</f>
        <v>1052941.7</v>
      </c>
      <c r="J17" s="10">
        <f>J18+J19+J21+J23</f>
        <v>1795285.6999999997</v>
      </c>
      <c r="K17" s="10">
        <f>K18+K19+K21+K23</f>
        <v>1804328.9</v>
      </c>
      <c r="L17" s="10">
        <f>L18+L19+L21+L23</f>
        <v>1598553</v>
      </c>
      <c r="M17" s="10">
        <f t="shared" si="8"/>
        <v>1108615.2</v>
      </c>
      <c r="N17" s="10">
        <f t="shared" si="8"/>
        <v>1009314.7000000001</v>
      </c>
      <c r="O17" s="10">
        <f t="shared" si="8"/>
        <v>431257.7</v>
      </c>
    </row>
    <row r="18" spans="1:15" ht="15.6" x14ac:dyDescent="0.25">
      <c r="A18" s="50"/>
      <c r="B18" s="34"/>
      <c r="C18" s="14" t="s">
        <v>1</v>
      </c>
      <c r="D18" s="15">
        <f t="shared" si="7"/>
        <v>814605.10000000009</v>
      </c>
      <c r="E18" s="15">
        <f t="shared" ref="E18:O18" si="9">E25+E236</f>
        <v>3757.6</v>
      </c>
      <c r="F18" s="15">
        <f t="shared" si="9"/>
        <v>818.3</v>
      </c>
      <c r="G18" s="15">
        <f t="shared" si="9"/>
        <v>794.3</v>
      </c>
      <c r="H18" s="15">
        <f t="shared" si="9"/>
        <v>0</v>
      </c>
      <c r="I18" s="15">
        <f t="shared" si="9"/>
        <v>403667</v>
      </c>
      <c r="J18" s="15">
        <f t="shared" si="9"/>
        <v>36000</v>
      </c>
      <c r="K18" s="15">
        <f t="shared" si="9"/>
        <v>369567.9</v>
      </c>
      <c r="L18" s="15">
        <f t="shared" si="9"/>
        <v>0</v>
      </c>
      <c r="M18" s="15">
        <f t="shared" si="9"/>
        <v>0</v>
      </c>
      <c r="N18" s="15">
        <f t="shared" si="9"/>
        <v>0</v>
      </c>
      <c r="O18" s="15">
        <f t="shared" si="9"/>
        <v>0</v>
      </c>
    </row>
    <row r="19" spans="1:15" ht="31.2" x14ac:dyDescent="0.25">
      <c r="A19" s="50"/>
      <c r="B19" s="34"/>
      <c r="C19" s="14" t="s">
        <v>23</v>
      </c>
      <c r="D19" s="15">
        <f t="shared" si="7"/>
        <v>7451050.3399999999</v>
      </c>
      <c r="E19" s="15">
        <f t="shared" ref="E19:O19" si="10">E26+E237</f>
        <v>290106.7</v>
      </c>
      <c r="F19" s="15">
        <f t="shared" si="10"/>
        <v>320678.94</v>
      </c>
      <c r="G19" s="15">
        <f t="shared" si="10"/>
        <v>342311</v>
      </c>
      <c r="H19" s="15">
        <f t="shared" si="10"/>
        <v>304123.2</v>
      </c>
      <c r="I19" s="15">
        <f t="shared" si="10"/>
        <v>445203</v>
      </c>
      <c r="J19" s="15">
        <f t="shared" si="10"/>
        <v>1514103.2999999998</v>
      </c>
      <c r="K19" s="15">
        <f t="shared" si="10"/>
        <v>1129118</v>
      </c>
      <c r="L19" s="15">
        <f t="shared" si="10"/>
        <v>1368864.9</v>
      </c>
      <c r="M19" s="15">
        <f t="shared" si="10"/>
        <v>899838.9</v>
      </c>
      <c r="N19" s="15">
        <f t="shared" si="10"/>
        <v>836702.4</v>
      </c>
      <c r="O19" s="15">
        <f t="shared" si="10"/>
        <v>0</v>
      </c>
    </row>
    <row r="20" spans="1:15" ht="54.75" customHeight="1" x14ac:dyDescent="0.25">
      <c r="A20" s="50"/>
      <c r="B20" s="34"/>
      <c r="C20" s="12" t="s">
        <v>25</v>
      </c>
      <c r="D20" s="15">
        <f t="shared" si="7"/>
        <v>31785.5</v>
      </c>
      <c r="E20" s="15">
        <f t="shared" ref="E20:O20" si="11">E27+E238</f>
        <v>31785.5</v>
      </c>
      <c r="F20" s="15">
        <f t="shared" si="11"/>
        <v>0</v>
      </c>
      <c r="G20" s="15">
        <f t="shared" si="11"/>
        <v>0</v>
      </c>
      <c r="H20" s="15">
        <f t="shared" si="11"/>
        <v>0</v>
      </c>
      <c r="I20" s="15">
        <f t="shared" si="11"/>
        <v>0</v>
      </c>
      <c r="J20" s="15">
        <f t="shared" si="11"/>
        <v>0</v>
      </c>
      <c r="K20" s="15">
        <f t="shared" si="11"/>
        <v>0</v>
      </c>
      <c r="L20" s="15">
        <f t="shared" si="11"/>
        <v>0</v>
      </c>
      <c r="M20" s="15">
        <f t="shared" si="11"/>
        <v>0</v>
      </c>
      <c r="N20" s="15">
        <f t="shared" si="11"/>
        <v>0</v>
      </c>
      <c r="O20" s="15">
        <f t="shared" si="11"/>
        <v>0</v>
      </c>
    </row>
    <row r="21" spans="1:15" ht="31.2" x14ac:dyDescent="0.25">
      <c r="A21" s="50"/>
      <c r="B21" s="34"/>
      <c r="C21" s="14" t="s">
        <v>24</v>
      </c>
      <c r="D21" s="15">
        <f t="shared" si="7"/>
        <v>3225944</v>
      </c>
      <c r="E21" s="15">
        <f t="shared" ref="E21:O21" si="12">E28+E239</f>
        <v>355126.90000000008</v>
      </c>
      <c r="F21" s="15">
        <f t="shared" si="12"/>
        <v>340280</v>
      </c>
      <c r="G21" s="15">
        <f t="shared" si="12"/>
        <v>368395.69999999995</v>
      </c>
      <c r="H21" s="15">
        <f t="shared" si="12"/>
        <v>364909.89999999997</v>
      </c>
      <c r="I21" s="15">
        <f t="shared" si="12"/>
        <v>204071.70000000004</v>
      </c>
      <c r="J21" s="15">
        <f t="shared" si="12"/>
        <v>245182.39999999994</v>
      </c>
      <c r="K21" s="15">
        <f t="shared" si="12"/>
        <v>305643.00000000006</v>
      </c>
      <c r="L21" s="15">
        <f t="shared" si="12"/>
        <v>229688.10000000003</v>
      </c>
      <c r="M21" s="15">
        <f t="shared" si="12"/>
        <v>208776.30000000002</v>
      </c>
      <c r="N21" s="15">
        <f t="shared" si="12"/>
        <v>172612.30000000002</v>
      </c>
      <c r="O21" s="15">
        <f t="shared" si="12"/>
        <v>431257.7</v>
      </c>
    </row>
    <row r="22" spans="1:15" ht="54" customHeight="1" x14ac:dyDescent="0.25">
      <c r="A22" s="50"/>
      <c r="B22" s="34"/>
      <c r="C22" s="12" t="s">
        <v>25</v>
      </c>
      <c r="D22" s="15">
        <f t="shared" si="7"/>
        <v>23622.04</v>
      </c>
      <c r="E22" s="15">
        <f t="shared" ref="E22:O22" si="13">E29+E240</f>
        <v>2636.2400000000002</v>
      </c>
      <c r="F22" s="15">
        <f t="shared" si="13"/>
        <v>17132.8</v>
      </c>
      <c r="G22" s="15">
        <f t="shared" si="13"/>
        <v>2099.7999999999997</v>
      </c>
      <c r="H22" s="15">
        <f t="shared" si="13"/>
        <v>1753.2</v>
      </c>
      <c r="I22" s="15">
        <f t="shared" si="13"/>
        <v>0</v>
      </c>
      <c r="J22" s="15">
        <f t="shared" si="13"/>
        <v>0</v>
      </c>
      <c r="K22" s="15">
        <f t="shared" si="13"/>
        <v>0</v>
      </c>
      <c r="L22" s="15">
        <f t="shared" si="13"/>
        <v>0</v>
      </c>
      <c r="M22" s="15">
        <f t="shared" si="13"/>
        <v>0</v>
      </c>
      <c r="N22" s="15">
        <f t="shared" si="13"/>
        <v>0</v>
      </c>
      <c r="O22" s="15">
        <f t="shared" si="13"/>
        <v>0</v>
      </c>
    </row>
    <row r="23" spans="1:15" ht="19.5" customHeight="1" x14ac:dyDescent="0.25">
      <c r="A23" s="50"/>
      <c r="B23" s="34"/>
      <c r="C23" s="14" t="s">
        <v>4</v>
      </c>
      <c r="D23" s="15">
        <f>E23+F23+G23+H23+I23+J23+K23</f>
        <v>0</v>
      </c>
      <c r="E23" s="15">
        <f t="shared" ref="E23:O23" si="14">E30+E241</f>
        <v>0</v>
      </c>
      <c r="F23" s="15">
        <f t="shared" si="14"/>
        <v>0</v>
      </c>
      <c r="G23" s="15">
        <f t="shared" si="14"/>
        <v>0</v>
      </c>
      <c r="H23" s="15">
        <f t="shared" si="14"/>
        <v>0</v>
      </c>
      <c r="I23" s="15">
        <f t="shared" si="14"/>
        <v>0</v>
      </c>
      <c r="J23" s="15">
        <f t="shared" si="14"/>
        <v>0</v>
      </c>
      <c r="K23" s="15">
        <f t="shared" si="14"/>
        <v>0</v>
      </c>
      <c r="L23" s="15">
        <f t="shared" si="14"/>
        <v>0</v>
      </c>
      <c r="M23" s="15">
        <f t="shared" si="14"/>
        <v>0</v>
      </c>
      <c r="N23" s="15">
        <f t="shared" si="14"/>
        <v>0</v>
      </c>
      <c r="O23" s="15">
        <f t="shared" si="14"/>
        <v>0</v>
      </c>
    </row>
    <row r="24" spans="1:15" ht="15.6" x14ac:dyDescent="0.25">
      <c r="A24" s="36" t="s">
        <v>7</v>
      </c>
      <c r="B24" s="36" t="s">
        <v>51</v>
      </c>
      <c r="C24" s="14" t="s">
        <v>93</v>
      </c>
      <c r="D24" s="15">
        <f>E24+F24+G24+H24+I24+J24+K24+L24+M24+N24+O24</f>
        <v>7844256.3399999999</v>
      </c>
      <c r="E24" s="15">
        <f t="shared" ref="E24:O24" si="15">E25+E26++E28+E30</f>
        <v>648991.20000000007</v>
      </c>
      <c r="F24" s="15">
        <f t="shared" si="15"/>
        <v>661777.24</v>
      </c>
      <c r="G24" s="15">
        <f t="shared" si="15"/>
        <v>711501</v>
      </c>
      <c r="H24" s="15">
        <f t="shared" si="15"/>
        <v>669033.1</v>
      </c>
      <c r="I24" s="15">
        <f t="shared" si="15"/>
        <v>550128.5</v>
      </c>
      <c r="J24" s="15">
        <f t="shared" si="15"/>
        <v>957744.69999999984</v>
      </c>
      <c r="K24" s="15">
        <f>K25+K26++K28+K30</f>
        <v>1211086.1000000001</v>
      </c>
      <c r="L24" s="15">
        <f t="shared" si="15"/>
        <v>897199.10000000009</v>
      </c>
      <c r="M24" s="15">
        <f t="shared" si="15"/>
        <v>596223</v>
      </c>
      <c r="N24" s="15">
        <f t="shared" si="15"/>
        <v>509314.70000000007</v>
      </c>
      <c r="O24" s="15">
        <f t="shared" si="15"/>
        <v>431257.7</v>
      </c>
    </row>
    <row r="25" spans="1:15" ht="15.6" x14ac:dyDescent="0.25">
      <c r="A25" s="36"/>
      <c r="B25" s="36"/>
      <c r="C25" s="14" t="s">
        <v>1</v>
      </c>
      <c r="D25" s="15">
        <f t="shared" ref="D25:D30" si="16">E25+F25+G25+H25+I25+J25+K25+L25+M25+N25+O25</f>
        <v>41370.199999999997</v>
      </c>
      <c r="E25" s="15">
        <f>E32+E37+E47+E52+E63+E70+E76+E83+E90+E97+E103+E109+E115+E122+E129+E134+E144+E149+E155+E161+E166+E171+E176+E181+E186</f>
        <v>3757.6</v>
      </c>
      <c r="F25" s="15">
        <f>F32+F37+F47+F52+F63+F70+F76+F83+F90+F97+F103+F109+F115+F122+F129+F134+F144+F149+F155+F161+F166+F171+F176+F181+F186</f>
        <v>818.3</v>
      </c>
      <c r="G25" s="15">
        <f>G32+G37+G47+G52+G63+G70+G76+G83+G90+G97+G103+G109+G115+G122+G129+G134+G144+G149+G155+G161+G166+G171+G176+G181+G186</f>
        <v>794.3</v>
      </c>
      <c r="H25" s="15">
        <f>H32+H37+H47+H52+H63+H70+H76+H83+H90+H97+H103+H109+H115+H122+H129+H134+H144+H149+H155+H161+H166+H171+H176+H181+H186</f>
        <v>0</v>
      </c>
      <c r="I25" s="15">
        <f>I32+I37+I47+I52+I63+I70+I76+I83+I90+I97+I103+I109+I115+I122+I129+I134+I144+I149+I155+I161+I166+I171+I176+I181+I186</f>
        <v>0</v>
      </c>
      <c r="J25" s="15">
        <f>J32+J37+J47+J52+J63+J70+J76+J83+J90+J97+J103+J109+J115+J122+J129+J134+J144+J149+J155+J161+J166+J171+J176+J181+J186+J191</f>
        <v>36000</v>
      </c>
      <c r="K25" s="15">
        <f>K32+K37+K47+K52+K63+K70+K76+K83+K90+K97+K103+K109+K115+K122+K129+K134+K144+K149+K155+K161+K166+K171+K176+K181+K186</f>
        <v>0</v>
      </c>
      <c r="L25" s="15">
        <f>L32+L37+L47+L52+L63+L70+L76+L83+L90+L97+L103+L109+L115+L122+L129+L134+L144+L149+L155+L161+L166+L171+L176+L181+L186</f>
        <v>0</v>
      </c>
      <c r="M25" s="15">
        <f>M32+M37+M47+M52+M63+M70+M76+M83+M90+M97+M103+M109+M115+M122+M129+M134+M144+M149+M155+M161+M166+M171+M176+M181+M186</f>
        <v>0</v>
      </c>
      <c r="N25" s="15">
        <f>N32+N37+N47+N52+N63+N70+N76+N83+N90+N97+N103+N109+N115+N122+N129+N134+N144+N149+N155+N161+N166+N171+N176+N181+N186</f>
        <v>0</v>
      </c>
      <c r="O25" s="15">
        <f>O32+O37+O47+O52+O63+O70+O76+O83+O90+O97+O103+O109+O115+O122+O129+O134+O144+O149+O155+O161+O166+O171+O176+O181+O186</f>
        <v>0</v>
      </c>
    </row>
    <row r="26" spans="1:15" ht="31.2" x14ac:dyDescent="0.25">
      <c r="A26" s="36"/>
      <c r="B26" s="36"/>
      <c r="C26" s="14" t="s">
        <v>23</v>
      </c>
      <c r="D26" s="15">
        <f t="shared" si="16"/>
        <v>4632259.24</v>
      </c>
      <c r="E26" s="15">
        <f>E33+E38+E48+E53+E64+E71+E77+E84+E91+E98+E104+E110+E116+E123+E130+E145+E150+E156+E162+E167+E135+E172+E43+E58+E140+E177+E182+E187</f>
        <v>290106.7</v>
      </c>
      <c r="F26" s="15">
        <f>F33+F38+F48+F53+F64+F71+F77+F84+F91+F98+F104+F110+F116+F123+F130+F145+F150+F156+F162+F167+F135+F172+F43+F58+F140+F177+F182+F187</f>
        <v>320678.94</v>
      </c>
      <c r="G26" s="15">
        <f>G33+G38+G48+G53+G64+G71+G77+G84+G91+G98+G104+G110+G116+G123+G130+G145+G150+G156+G162+G167+G135+G172+G43+G58+G140+G177+G182+G187</f>
        <v>342311</v>
      </c>
      <c r="H26" s="15">
        <f>H33+H38+H48+H53+H64+H71+H77+H84+H91+H98+H104+H110+H116+H123+H130+H145+H150+H156+H162+H167+H135+H172+H43+H58+H140+H177+H182+H187</f>
        <v>304123.2</v>
      </c>
      <c r="I26" s="15">
        <f>I33+I38+I48+I53+I64+I71+I77+I84+I91+I98+I104+I110+I116+I123+I130+I145+I150+I156+I162+I167+I135+I172+I43+I58+I140+I177+I182+I187+I207</f>
        <v>353471</v>
      </c>
      <c r="J26" s="15">
        <f>J33+J38+J48+J53+J64+J71+J77+J84+J91+J98+J104+J110+J116+J123+J130+J145+J150+J156+J162+J167+J135+J172+J43+J58+J140+J177+J182+J187+J207</f>
        <v>689569.59999999986</v>
      </c>
      <c r="K26" s="15">
        <f>K33+K38+K48+K53+K64+K71+K77+K84+K91+K98+K104+K110+K116+K123+K130+K145+K150+K156+K162+K167+K135+K172+K43+K58+K140+K177+K182+K187+K207</f>
        <v>915048.6</v>
      </c>
      <c r="L26" s="15">
        <f>L33+L38+L48+L53+L64+L71+L77+L84+L91+L98+L104+L110+L116+L123+L130+L145+L150+L156+L162+L167+L135+L172+L43+L58+L140+L177+L182+L187+L207</f>
        <v>680408.9</v>
      </c>
      <c r="M26" s="15">
        <f>M33+M38+M48+M53+M64+M71+M77+M84+M91+M98+M104+M110+M116+M123+M130+M145+M150+M156+M162+M167+M135+M172+M43+M58+M140+M177+M182+M187</f>
        <v>399838.9</v>
      </c>
      <c r="N26" s="15">
        <f>N33+N38+N48+N53+N64+N71+N77+N84+N91+N98+N104+N110+N116+N123+N130+N145+N150+N156+N162+N167+N135+N172+N43+N58+N140+N177+N182+N187</f>
        <v>336702.4</v>
      </c>
      <c r="O26" s="15">
        <f>O33+O38+O48+O53+O64+O71+O77+O84+O91+O98+O104+O110+O116+O123+O130+O145+O150+O156+O162+O167+O135+O172+O43+O58+O140+O177+O182+O187</f>
        <v>0</v>
      </c>
    </row>
    <row r="27" spans="1:15" ht="51.75" customHeight="1" x14ac:dyDescent="0.25">
      <c r="A27" s="36"/>
      <c r="B27" s="36"/>
      <c r="C27" s="12" t="s">
        <v>25</v>
      </c>
      <c r="D27" s="15">
        <f t="shared" si="16"/>
        <v>31785.5</v>
      </c>
      <c r="E27" s="13">
        <f t="shared" ref="E27:O27" si="17">E65+E85+E92</f>
        <v>31785.5</v>
      </c>
      <c r="F27" s="13">
        <f t="shared" si="17"/>
        <v>0</v>
      </c>
      <c r="G27" s="13">
        <f t="shared" si="17"/>
        <v>0</v>
      </c>
      <c r="H27" s="13">
        <f t="shared" si="17"/>
        <v>0</v>
      </c>
      <c r="I27" s="13">
        <f t="shared" si="17"/>
        <v>0</v>
      </c>
      <c r="J27" s="13">
        <f t="shared" si="17"/>
        <v>0</v>
      </c>
      <c r="K27" s="13">
        <f t="shared" si="17"/>
        <v>0</v>
      </c>
      <c r="L27" s="13">
        <f t="shared" si="17"/>
        <v>0</v>
      </c>
      <c r="M27" s="13">
        <f t="shared" si="17"/>
        <v>0</v>
      </c>
      <c r="N27" s="13">
        <f t="shared" si="17"/>
        <v>0</v>
      </c>
      <c r="O27" s="13">
        <f t="shared" si="17"/>
        <v>0</v>
      </c>
    </row>
    <row r="28" spans="1:15" ht="31.2" x14ac:dyDescent="0.25">
      <c r="A28" s="36"/>
      <c r="B28" s="36"/>
      <c r="C28" s="14" t="s">
        <v>24</v>
      </c>
      <c r="D28" s="15">
        <f>E28+F28+G28+H28+I28+J28+K28+L28+M28+N28+O28</f>
        <v>3170626.9000000004</v>
      </c>
      <c r="E28" s="15">
        <f>E34+E39+E44+E49+E54+E59+E66+E72+E78+E86+E93+E99+E105+E111+E117+E124+E131+E136+E141+E146+E151+E157+E163+E168+E173+E178+E183+E188</f>
        <v>355126.90000000008</v>
      </c>
      <c r="F28" s="15">
        <f>F34+F39+F44+F49+F54+F59+F66+F72+F78+F86+F93+F99+F105+F111+F117+F124+F131+F136+F141+F146+F151+F157+F163+F168+F173+F178+F183+F188</f>
        <v>340280</v>
      </c>
      <c r="G28" s="15">
        <f>G34+G39+G44+G49+G54+G59+G66+G72+G78+G86+G93+G99+G105+G111+G117+G124+G131+G136+G141+G146+G151+G157+G163+G168+G173+G178+G183+G188</f>
        <v>368395.69999999995</v>
      </c>
      <c r="H28" s="15">
        <f>H34+H39+H44+H49+H54+H59+H66+H72+H78+H86+H93+H99+H105+H111+H117+H124+H131+H136+H141+H146+H151+H157+H163+H168+H173+H178+H183+H188</f>
        <v>364909.89999999997</v>
      </c>
      <c r="I28" s="15">
        <f>I34+I39+I44+I49+I54+I59+I66+I72+I78+I86+I93+I99+I105+I111+I117+I124+I131+I136+I141+I146+I151+I157+I163+I168+I173+I178+I183+I188+I208</f>
        <v>196657.50000000003</v>
      </c>
      <c r="J28" s="15">
        <f>J34+J39+J44+J49+J54+J59+J66+J72+J78+J86+J93+J99+J105+J111+J117+J124+J131+J136+J141+J146+J151+J157+J163+J168+J173+J178+J183+J188+J193+J198+J208</f>
        <v>232175.09999999995</v>
      </c>
      <c r="K28" s="15">
        <f>K34+K39+K44+K49+K54+K59+K66+K72+K78+K86+K93+K99+K105+K111+K117+K124+K131+K136+K141+K146+K151+K157+K163+K168+K173+K178+K183+K188+K203+K208+K213+K218</f>
        <v>296037.50000000006</v>
      </c>
      <c r="L28" s="15">
        <f>L34+L39+L44+L49+L54+L59+L66+L72+L78+L86+L93+L99+L105+L111+L117+L124+L131+L136+L141+L146+L151+L157+L163+L168+L173+L178+L183+L188+L203+L208+L213+L223+L228+L233</f>
        <v>216790.20000000004</v>
      </c>
      <c r="M28" s="15">
        <f>M34+M39+M44+M49+M54+M59+M66+M72+M78+M86+M93+M99+M105+M111+M117+M124+M131+M136+M141+M146+M151+M157+M163+M168+M173+M178+M183+M188+M203+M208+M213+M223+M228+M233</f>
        <v>196384.1</v>
      </c>
      <c r="N28" s="15">
        <f>N34+N39+N44+N49+N54+N59+N66+N72+N78+N86+N93+N99+N105+N111+N117+N124+N131+N136+N141+N146+N151+N157+N163+N168+N173+N178+N183+N188+N203+N208+N213+N223+N228+N233</f>
        <v>172612.30000000002</v>
      </c>
      <c r="O28" s="15">
        <f>O34+O39+O44+O49+O54+O59+O66+O72+O78+O86+O93+O99+O105+O111+O117+O124+O131+O136+O141+O146+O151+O157+O163+O168+O173+O178+O183+O188+O203+O208+O213+O223+O228+O233</f>
        <v>431257.7</v>
      </c>
    </row>
    <row r="29" spans="1:15" ht="46.5" customHeight="1" x14ac:dyDescent="0.25">
      <c r="A29" s="36"/>
      <c r="B29" s="36"/>
      <c r="C29" s="12" t="s">
        <v>25</v>
      </c>
      <c r="D29" s="15">
        <f t="shared" si="16"/>
        <v>23622.04</v>
      </c>
      <c r="E29" s="13">
        <f t="shared" ref="E29:O29" si="18">E67+E79+E87+E94+E100+E106+E119+E126+E158</f>
        <v>2636.2400000000002</v>
      </c>
      <c r="F29" s="13">
        <f t="shared" si="18"/>
        <v>17132.8</v>
      </c>
      <c r="G29" s="13">
        <f t="shared" si="18"/>
        <v>2099.7999999999997</v>
      </c>
      <c r="H29" s="13">
        <f t="shared" si="18"/>
        <v>1753.2</v>
      </c>
      <c r="I29" s="13">
        <f t="shared" si="18"/>
        <v>0</v>
      </c>
      <c r="J29" s="13">
        <f t="shared" si="18"/>
        <v>0</v>
      </c>
      <c r="K29" s="13">
        <f t="shared" si="18"/>
        <v>0</v>
      </c>
      <c r="L29" s="13">
        <f t="shared" si="18"/>
        <v>0</v>
      </c>
      <c r="M29" s="13">
        <f t="shared" si="18"/>
        <v>0</v>
      </c>
      <c r="N29" s="13">
        <f t="shared" si="18"/>
        <v>0</v>
      </c>
      <c r="O29" s="13">
        <f t="shared" si="18"/>
        <v>0</v>
      </c>
    </row>
    <row r="30" spans="1:15" ht="24" customHeight="1" x14ac:dyDescent="0.25">
      <c r="A30" s="36"/>
      <c r="B30" s="36"/>
      <c r="C30" s="14" t="s">
        <v>4</v>
      </c>
      <c r="D30" s="15">
        <f t="shared" si="16"/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</row>
    <row r="31" spans="1:15" ht="19.5" customHeight="1" x14ac:dyDescent="0.25">
      <c r="A31" s="36" t="s">
        <v>26</v>
      </c>
      <c r="B31" s="36" t="s">
        <v>52</v>
      </c>
      <c r="C31" s="14" t="s">
        <v>93</v>
      </c>
      <c r="D31" s="15">
        <f>D32+D33+D34+D35</f>
        <v>226467.9</v>
      </c>
      <c r="E31" s="15">
        <f>SUM(E32:E35)</f>
        <v>226467.9</v>
      </c>
      <c r="F31" s="15">
        <f t="shared" ref="F31:O31" si="19">SUM(F32:F35)</f>
        <v>0</v>
      </c>
      <c r="G31" s="15">
        <f t="shared" si="19"/>
        <v>0</v>
      </c>
      <c r="H31" s="15">
        <f t="shared" si="19"/>
        <v>0</v>
      </c>
      <c r="I31" s="15">
        <f t="shared" si="19"/>
        <v>0</v>
      </c>
      <c r="J31" s="15">
        <f t="shared" si="19"/>
        <v>0</v>
      </c>
      <c r="K31" s="15">
        <f t="shared" si="19"/>
        <v>0</v>
      </c>
      <c r="L31" s="15">
        <f t="shared" si="19"/>
        <v>0</v>
      </c>
      <c r="M31" s="15">
        <f t="shared" si="19"/>
        <v>0</v>
      </c>
      <c r="N31" s="15">
        <f t="shared" si="19"/>
        <v>0</v>
      </c>
      <c r="O31" s="15">
        <f t="shared" si="19"/>
        <v>0</v>
      </c>
    </row>
    <row r="32" spans="1:15" ht="19.5" customHeight="1" x14ac:dyDescent="0.25">
      <c r="A32" s="37"/>
      <c r="B32" s="36"/>
      <c r="C32" s="14" t="s">
        <v>1</v>
      </c>
      <c r="D32" s="15">
        <f>E32+F32+G32+H32+I32+J32+K32+L32+M32+N32+O32</f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</row>
    <row r="33" spans="1:18" ht="19.5" customHeight="1" x14ac:dyDescent="0.25">
      <c r="A33" s="37"/>
      <c r="B33" s="36"/>
      <c r="C33" s="14" t="s">
        <v>2</v>
      </c>
      <c r="D33" s="15">
        <f>E33+F33+G33+H33+I33+J33+K33+L33+M33+N33+O33</f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</row>
    <row r="34" spans="1:18" ht="19.5" customHeight="1" x14ac:dyDescent="0.25">
      <c r="A34" s="37"/>
      <c r="B34" s="36"/>
      <c r="C34" s="14" t="s">
        <v>3</v>
      </c>
      <c r="D34" s="15">
        <f>E34+F34+G34+H34+I34+J34+K34+L34+M34+N34+O34</f>
        <v>226467.9</v>
      </c>
      <c r="E34" s="15">
        <v>226467.9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</row>
    <row r="35" spans="1:18" ht="19.5" customHeight="1" x14ac:dyDescent="0.25">
      <c r="A35" s="37"/>
      <c r="B35" s="36"/>
      <c r="C35" s="14" t="s">
        <v>4</v>
      </c>
      <c r="D35" s="15">
        <f>E35+F35+G35+H35+I35+J35+K35+L35+M35+N35+O35</f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</row>
    <row r="36" spans="1:18" ht="19.5" customHeight="1" x14ac:dyDescent="0.25">
      <c r="A36" s="36" t="s">
        <v>27</v>
      </c>
      <c r="B36" s="31" t="s">
        <v>8</v>
      </c>
      <c r="C36" s="14" t="s">
        <v>93</v>
      </c>
      <c r="D36" s="15">
        <f>D37+D38+D39+D40</f>
        <v>1858920.7999999998</v>
      </c>
      <c r="E36" s="15">
        <f t="shared" ref="E36:O36" si="20">SUM(E37:E40)</f>
        <v>45288</v>
      </c>
      <c r="F36" s="15">
        <f t="shared" si="20"/>
        <v>227495.3</v>
      </c>
      <c r="G36" s="15">
        <f t="shared" si="20"/>
        <v>251456.3</v>
      </c>
      <c r="H36" s="15">
        <f t="shared" si="20"/>
        <v>258156.3</v>
      </c>
      <c r="I36" s="15">
        <f t="shared" si="20"/>
        <v>96899.9</v>
      </c>
      <c r="J36" s="15">
        <f t="shared" si="20"/>
        <v>156910.29999999999</v>
      </c>
      <c r="K36" s="15">
        <f t="shared" si="20"/>
        <v>164434.20000000001</v>
      </c>
      <c r="L36" s="15">
        <f t="shared" si="20"/>
        <v>104853.8</v>
      </c>
      <c r="M36" s="15">
        <f t="shared" si="20"/>
        <v>104884</v>
      </c>
      <c r="N36" s="15">
        <f t="shared" si="20"/>
        <v>104887.5</v>
      </c>
      <c r="O36" s="15">
        <f t="shared" si="20"/>
        <v>343655.2</v>
      </c>
    </row>
    <row r="37" spans="1:18" ht="19.5" customHeight="1" x14ac:dyDescent="0.25">
      <c r="A37" s="37"/>
      <c r="B37" s="31"/>
      <c r="C37" s="14" t="s">
        <v>1</v>
      </c>
      <c r="D37" s="15">
        <f>E37+F37+G37+H37+I37+J37+K37+L37+M37+N37+O37</f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</row>
    <row r="38" spans="1:18" ht="19.5" customHeight="1" x14ac:dyDescent="0.25">
      <c r="A38" s="37"/>
      <c r="B38" s="31"/>
      <c r="C38" s="14" t="s">
        <v>2</v>
      </c>
      <c r="D38" s="15">
        <f>E38+F38+G38+H38+I38+J38+K38+L38+M38+N38+O38</f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</row>
    <row r="39" spans="1:18" ht="19.5" customHeight="1" x14ac:dyDescent="0.25">
      <c r="A39" s="37"/>
      <c r="B39" s="31"/>
      <c r="C39" s="14" t="s">
        <v>3</v>
      </c>
      <c r="D39" s="15">
        <f>E39+F39+G39+H39+I39+J39+K39+L39+M39+N39+O39</f>
        <v>1858920.7999999998</v>
      </c>
      <c r="E39" s="15">
        <v>45288</v>
      </c>
      <c r="F39" s="15">
        <v>227495.3</v>
      </c>
      <c r="G39" s="15">
        <v>251456.3</v>
      </c>
      <c r="H39" s="15">
        <v>258156.3</v>
      </c>
      <c r="I39" s="15">
        <f>84107.8+2081.3+7633.4+3077.4</f>
        <v>96899.9</v>
      </c>
      <c r="J39" s="17">
        <f>98066-70000-1700+50044.3+20000+9000+20000+31500</f>
        <v>156910.29999999999</v>
      </c>
      <c r="K39" s="17">
        <f>82071.9+1000+1476.7-110.9+20814+21432.2+37750.3</f>
        <v>164434.20000000001</v>
      </c>
      <c r="L39" s="15">
        <f>104853.6+0.2</f>
        <v>104853.8</v>
      </c>
      <c r="M39" s="15">
        <f>104869+15</f>
        <v>104884</v>
      </c>
      <c r="N39" s="15">
        <f>104869+18.5</f>
        <v>104887.5</v>
      </c>
      <c r="O39" s="15">
        <v>343655.2</v>
      </c>
      <c r="R39" s="11"/>
    </row>
    <row r="40" spans="1:18" ht="19.5" customHeight="1" x14ac:dyDescent="0.25">
      <c r="A40" s="37"/>
      <c r="B40" s="31"/>
      <c r="C40" s="14" t="s">
        <v>4</v>
      </c>
      <c r="D40" s="15">
        <f>E40+F40+G40+H40+I40+J40</f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</row>
    <row r="41" spans="1:18" ht="33" customHeight="1" x14ac:dyDescent="0.25">
      <c r="A41" s="36" t="s">
        <v>28</v>
      </c>
      <c r="B41" s="31" t="s">
        <v>78</v>
      </c>
      <c r="C41" s="14" t="s">
        <v>93</v>
      </c>
      <c r="D41" s="15">
        <f>D42+D43+D44+D45</f>
        <v>718023.1</v>
      </c>
      <c r="E41" s="15">
        <f t="shared" ref="E41:O41" si="21">SUM(E42:E45)</f>
        <v>0</v>
      </c>
      <c r="F41" s="15">
        <f t="shared" si="21"/>
        <v>0</v>
      </c>
      <c r="G41" s="15">
        <f t="shared" si="21"/>
        <v>0</v>
      </c>
      <c r="H41" s="15">
        <f t="shared" si="21"/>
        <v>0</v>
      </c>
      <c r="I41" s="15">
        <f t="shared" si="21"/>
        <v>151508</v>
      </c>
      <c r="J41" s="15">
        <f t="shared" si="21"/>
        <v>61051.599999999991</v>
      </c>
      <c r="K41" s="15">
        <f>SUM(K42:K45)</f>
        <v>126445.2</v>
      </c>
      <c r="L41" s="15">
        <f t="shared" si="21"/>
        <v>126686.5</v>
      </c>
      <c r="M41" s="15">
        <f t="shared" si="21"/>
        <v>126194.4</v>
      </c>
      <c r="N41" s="15">
        <f t="shared" si="21"/>
        <v>126137.4</v>
      </c>
      <c r="O41" s="15">
        <f t="shared" si="21"/>
        <v>0</v>
      </c>
    </row>
    <row r="42" spans="1:18" ht="33" customHeight="1" x14ac:dyDescent="0.25">
      <c r="A42" s="37"/>
      <c r="B42" s="31"/>
      <c r="C42" s="14" t="s">
        <v>1</v>
      </c>
      <c r="D42" s="15">
        <f>E42+F42+G42+H42+I42+J42+K42+L42+M42+N42+O42</f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</row>
    <row r="43" spans="1:18" ht="27.75" customHeight="1" x14ac:dyDescent="0.25">
      <c r="A43" s="37"/>
      <c r="B43" s="31"/>
      <c r="C43" s="14" t="s">
        <v>2</v>
      </c>
      <c r="D43" s="15">
        <f>E43+F43+G43+H43+I43+J43+K43+L43+M43+N43+O43</f>
        <v>687695.29999999993</v>
      </c>
      <c r="E43" s="15">
        <v>0</v>
      </c>
      <c r="F43" s="15">
        <v>0</v>
      </c>
      <c r="G43" s="15">
        <v>0</v>
      </c>
      <c r="H43" s="15">
        <v>0</v>
      </c>
      <c r="I43" s="15">
        <f>150731.3+776.7</f>
        <v>151508</v>
      </c>
      <c r="J43" s="17">
        <f>111095.9-50044.3</f>
        <v>61051.599999999991</v>
      </c>
      <c r="K43" s="17">
        <v>118858.5</v>
      </c>
      <c r="L43" s="17">
        <f>119088.7-3.4</f>
        <v>119085.3</v>
      </c>
      <c r="M43" s="17">
        <f>118858.5-235.8</f>
        <v>118622.7</v>
      </c>
      <c r="N43" s="17">
        <f>118858.5-289.3</f>
        <v>118569.2</v>
      </c>
      <c r="O43" s="15">
        <v>0</v>
      </c>
      <c r="P43" s="11"/>
    </row>
    <row r="44" spans="1:18" ht="15.6" x14ac:dyDescent="0.25">
      <c r="A44" s="37"/>
      <c r="B44" s="31"/>
      <c r="C44" s="14" t="s">
        <v>3</v>
      </c>
      <c r="D44" s="15">
        <f>E44+F44+G44+H44+I44+J44+K44+L44+M44+N44+O44</f>
        <v>30327.8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7586.7</v>
      </c>
      <c r="L44" s="15">
        <f>7601.4-0.2</f>
        <v>7601.2</v>
      </c>
      <c r="M44" s="15">
        <f>7585.7+1-15</f>
        <v>7571.7</v>
      </c>
      <c r="N44" s="15">
        <f>7585.7+1-18.5</f>
        <v>7568.2</v>
      </c>
      <c r="O44" s="15">
        <v>0</v>
      </c>
    </row>
    <row r="45" spans="1:18" ht="20.25" customHeight="1" x14ac:dyDescent="0.25">
      <c r="A45" s="37"/>
      <c r="B45" s="31"/>
      <c r="C45" s="14" t="s">
        <v>4</v>
      </c>
      <c r="D45" s="15">
        <f>E45+F45+G45+H45+I45+J45+K45+L45+M45+N45+O45</f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</row>
    <row r="46" spans="1:18" ht="21" customHeight="1" x14ac:dyDescent="0.25">
      <c r="A46" s="36" t="s">
        <v>29</v>
      </c>
      <c r="B46" s="31" t="s">
        <v>53</v>
      </c>
      <c r="C46" s="18" t="s">
        <v>93</v>
      </c>
      <c r="D46" s="19">
        <f>D47+D48+D49+D50</f>
        <v>34506.6</v>
      </c>
      <c r="E46" s="19">
        <f>E47+E48+E49+E50</f>
        <v>34506.6</v>
      </c>
      <c r="F46" s="19">
        <f t="shared" ref="F46:O46" si="22">F47+F48+F49+F50</f>
        <v>0</v>
      </c>
      <c r="G46" s="19">
        <f t="shared" si="22"/>
        <v>0</v>
      </c>
      <c r="H46" s="19">
        <f t="shared" si="22"/>
        <v>0</v>
      </c>
      <c r="I46" s="19">
        <f t="shared" si="22"/>
        <v>0</v>
      </c>
      <c r="J46" s="19">
        <f t="shared" si="22"/>
        <v>0</v>
      </c>
      <c r="K46" s="19">
        <f t="shared" si="22"/>
        <v>0</v>
      </c>
      <c r="L46" s="19">
        <f t="shared" si="22"/>
        <v>0</v>
      </c>
      <c r="M46" s="19">
        <f t="shared" si="22"/>
        <v>0</v>
      </c>
      <c r="N46" s="19">
        <f t="shared" si="22"/>
        <v>0</v>
      </c>
      <c r="O46" s="19">
        <f t="shared" si="22"/>
        <v>0</v>
      </c>
    </row>
    <row r="47" spans="1:18" ht="21" customHeight="1" x14ac:dyDescent="0.25">
      <c r="A47" s="37"/>
      <c r="B47" s="31"/>
      <c r="C47" s="14" t="s">
        <v>1</v>
      </c>
      <c r="D47" s="19">
        <f>E47+F47+G47+H47+I47+J47+K47+L47+M47+N47+O47</f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</row>
    <row r="48" spans="1:18" ht="21" customHeight="1" x14ac:dyDescent="0.25">
      <c r="A48" s="37"/>
      <c r="B48" s="31"/>
      <c r="C48" s="14" t="s">
        <v>2</v>
      </c>
      <c r="D48" s="19">
        <f>E48+F48+G48+H48+I48+J48</f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</row>
    <row r="49" spans="1:18" ht="21" customHeight="1" x14ac:dyDescent="0.25">
      <c r="A49" s="37"/>
      <c r="B49" s="31"/>
      <c r="C49" s="14" t="s">
        <v>3</v>
      </c>
      <c r="D49" s="19">
        <f>E49+F49+G49+H49+I49+J49+K49</f>
        <v>34506.6</v>
      </c>
      <c r="E49" s="15">
        <v>34506.6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</row>
    <row r="50" spans="1:18" ht="21" customHeight="1" x14ac:dyDescent="0.25">
      <c r="A50" s="37"/>
      <c r="B50" s="31"/>
      <c r="C50" s="14" t="s">
        <v>4</v>
      </c>
      <c r="D50" s="19">
        <f>E50+F50+G50+H50+I50+J50</f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</row>
    <row r="51" spans="1:18" ht="21" customHeight="1" x14ac:dyDescent="0.3">
      <c r="A51" s="36" t="s">
        <v>30</v>
      </c>
      <c r="B51" s="31" t="s">
        <v>105</v>
      </c>
      <c r="C51" s="20" t="s">
        <v>93</v>
      </c>
      <c r="D51" s="19">
        <f>D52+D53+D54+D55</f>
        <v>430790.3</v>
      </c>
      <c r="E51" s="19">
        <f>E52+E53+E54+E55</f>
        <v>1830.8</v>
      </c>
      <c r="F51" s="19">
        <f t="shared" ref="F51:O51" si="23">F52+F53+F54+F55</f>
        <v>50844.5</v>
      </c>
      <c r="G51" s="19">
        <f>G52+G53+G54+G55</f>
        <v>37890.699999999997</v>
      </c>
      <c r="H51" s="19">
        <f t="shared" si="23"/>
        <v>37516.300000000003</v>
      </c>
      <c r="I51" s="19">
        <f t="shared" si="23"/>
        <v>21897.599999999999</v>
      </c>
      <c r="J51" s="19">
        <f t="shared" si="23"/>
        <v>19163.400000000001</v>
      </c>
      <c r="K51" s="19">
        <f t="shared" si="23"/>
        <v>58056</v>
      </c>
      <c r="L51" s="19">
        <f t="shared" si="23"/>
        <v>40107</v>
      </c>
      <c r="M51" s="19">
        <f t="shared" si="23"/>
        <v>40107</v>
      </c>
      <c r="N51" s="19">
        <f t="shared" si="23"/>
        <v>40107</v>
      </c>
      <c r="O51" s="19">
        <f t="shared" si="23"/>
        <v>83270</v>
      </c>
      <c r="R51" s="11"/>
    </row>
    <row r="52" spans="1:18" ht="21" customHeight="1" x14ac:dyDescent="0.25">
      <c r="A52" s="37"/>
      <c r="B52" s="31"/>
      <c r="C52" s="14" t="s">
        <v>1</v>
      </c>
      <c r="D52" s="19">
        <f>E52+F52+G52+H52+I52+J52+K52+L52+M52+N52+O52</f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</row>
    <row r="53" spans="1:18" ht="21" customHeight="1" x14ac:dyDescent="0.25">
      <c r="A53" s="37"/>
      <c r="B53" s="31"/>
      <c r="C53" s="14" t="s">
        <v>2</v>
      </c>
      <c r="D53" s="19">
        <f>E53+F53+G53+H53+I53+J53+K53+L53+M53+N53+O53</f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</row>
    <row r="54" spans="1:18" ht="21" customHeight="1" x14ac:dyDescent="0.25">
      <c r="A54" s="37"/>
      <c r="B54" s="31"/>
      <c r="C54" s="14" t="s">
        <v>3</v>
      </c>
      <c r="D54" s="19">
        <f>E54+F54+G54+H54+I54+J54+K54+L54+M54+N54+O54</f>
        <v>430790.3</v>
      </c>
      <c r="E54" s="15">
        <v>1830.8</v>
      </c>
      <c r="F54" s="15">
        <v>50844.5</v>
      </c>
      <c r="G54" s="15">
        <v>37890.699999999997</v>
      </c>
      <c r="H54" s="15">
        <v>37516.300000000003</v>
      </c>
      <c r="I54" s="15">
        <f>20927.8+969.8</f>
        <v>21897.599999999999</v>
      </c>
      <c r="J54" s="15">
        <f>16425.4+92.1+2645.9</f>
        <v>19163.400000000001</v>
      </c>
      <c r="K54" s="15">
        <f>32451.6+7655.4+10704+7245</f>
        <v>58056</v>
      </c>
      <c r="L54" s="15">
        <v>40107</v>
      </c>
      <c r="M54" s="15">
        <v>40107</v>
      </c>
      <c r="N54" s="15">
        <v>40107</v>
      </c>
      <c r="O54" s="15">
        <v>83270</v>
      </c>
    </row>
    <row r="55" spans="1:18" ht="21" customHeight="1" x14ac:dyDescent="0.25">
      <c r="A55" s="37"/>
      <c r="B55" s="31"/>
      <c r="C55" s="14" t="s">
        <v>4</v>
      </c>
      <c r="D55" s="19">
        <f>E55+F55+G55+H55+I55+J55+K55+L55+M55+N55+O55</f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</row>
    <row r="56" spans="1:18" ht="15.6" x14ac:dyDescent="0.3">
      <c r="A56" s="36" t="s">
        <v>31</v>
      </c>
      <c r="B56" s="31" t="s">
        <v>109</v>
      </c>
      <c r="C56" s="20" t="s">
        <v>93</v>
      </c>
      <c r="D56" s="19">
        <f>D57+D58+D59+D60</f>
        <v>47325.9</v>
      </c>
      <c r="E56" s="19">
        <f>E57+E58+E59+E60</f>
        <v>0</v>
      </c>
      <c r="F56" s="19">
        <f>F57+F58+F59+F60</f>
        <v>0</v>
      </c>
      <c r="G56" s="19">
        <f>G57+G58+G59+G60</f>
        <v>0</v>
      </c>
      <c r="H56" s="19">
        <f t="shared" ref="H56:O56" si="24">H57+H58+H59+H60</f>
        <v>0</v>
      </c>
      <c r="I56" s="19">
        <f t="shared" si="24"/>
        <v>25642.400000000001</v>
      </c>
      <c r="J56" s="19">
        <f t="shared" si="24"/>
        <v>21683.5</v>
      </c>
      <c r="K56" s="19">
        <f t="shared" si="24"/>
        <v>0</v>
      </c>
      <c r="L56" s="19">
        <f t="shared" si="24"/>
        <v>0</v>
      </c>
      <c r="M56" s="19">
        <f t="shared" si="24"/>
        <v>0</v>
      </c>
      <c r="N56" s="19">
        <f t="shared" si="24"/>
        <v>0</v>
      </c>
      <c r="O56" s="19">
        <f t="shared" si="24"/>
        <v>0</v>
      </c>
    </row>
    <row r="57" spans="1:18" ht="19.5" customHeight="1" x14ac:dyDescent="0.25">
      <c r="A57" s="37"/>
      <c r="B57" s="31"/>
      <c r="C57" s="14" t="s">
        <v>1</v>
      </c>
      <c r="D57" s="19">
        <f>E57+F57+G57+H57+I57+J57+K57+L57+M57+N57+O57</f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</row>
    <row r="58" spans="1:18" ht="19.5" customHeight="1" x14ac:dyDescent="0.25">
      <c r="A58" s="37"/>
      <c r="B58" s="31"/>
      <c r="C58" s="14" t="s">
        <v>2</v>
      </c>
      <c r="D58" s="19">
        <f>E58+F58+G58+H58+I58+J58+K58+L58+M58+N58+O58</f>
        <v>47325.9</v>
      </c>
      <c r="E58" s="15">
        <v>0</v>
      </c>
      <c r="F58" s="15">
        <v>0</v>
      </c>
      <c r="G58" s="15">
        <v>0</v>
      </c>
      <c r="H58" s="15">
        <v>0</v>
      </c>
      <c r="I58" s="15">
        <v>25642.400000000001</v>
      </c>
      <c r="J58" s="15">
        <f>38108.9-16425.4</f>
        <v>21683.5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</row>
    <row r="59" spans="1:18" ht="24" customHeight="1" x14ac:dyDescent="0.25">
      <c r="A59" s="37"/>
      <c r="B59" s="31"/>
      <c r="C59" s="14" t="s">
        <v>3</v>
      </c>
      <c r="D59" s="19">
        <f>E59+F59+G59+H59+I59+J59+K59+L59+M59+N59+O59</f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</row>
    <row r="60" spans="1:18" ht="55.5" customHeight="1" x14ac:dyDescent="0.25">
      <c r="A60" s="37"/>
      <c r="B60" s="31"/>
      <c r="C60" s="14" t="s">
        <v>4</v>
      </c>
      <c r="D60" s="19">
        <f>E60+F60+G60+H60+I60+J60+K60+L60+M60+N60+O60</f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</row>
    <row r="61" spans="1:18" ht="15.6" x14ac:dyDescent="0.25">
      <c r="A61" s="31" t="s">
        <v>32</v>
      </c>
      <c r="B61" s="31" t="s">
        <v>108</v>
      </c>
      <c r="C61" s="14" t="s">
        <v>93</v>
      </c>
      <c r="D61" s="19">
        <f>E61+F61+G61+H61+I61+J61</f>
        <v>548392.5</v>
      </c>
      <c r="E61" s="19">
        <f>E63+E64+E66+E68</f>
        <v>242817.69999999998</v>
      </c>
      <c r="F61" s="19">
        <f t="shared" ref="F61:O61" si="25">F63+F64+F66+F68</f>
        <v>209002.9</v>
      </c>
      <c r="G61" s="19">
        <f>G63+G64+G66+G68</f>
        <v>99.8</v>
      </c>
      <c r="H61" s="19">
        <f>H63+H64+H66+H68</f>
        <v>40083.300000000003</v>
      </c>
      <c r="I61" s="19">
        <f t="shared" si="25"/>
        <v>55550.9</v>
      </c>
      <c r="J61" s="19">
        <f t="shared" si="25"/>
        <v>837.9</v>
      </c>
      <c r="K61" s="19">
        <f t="shared" si="25"/>
        <v>0</v>
      </c>
      <c r="L61" s="19">
        <f t="shared" si="25"/>
        <v>0</v>
      </c>
      <c r="M61" s="19">
        <f t="shared" si="25"/>
        <v>0</v>
      </c>
      <c r="N61" s="19">
        <f t="shared" si="25"/>
        <v>0</v>
      </c>
      <c r="O61" s="19">
        <f t="shared" si="25"/>
        <v>0</v>
      </c>
    </row>
    <row r="62" spans="1:18" ht="48.75" customHeight="1" x14ac:dyDescent="0.25">
      <c r="A62" s="31"/>
      <c r="B62" s="34"/>
      <c r="C62" s="12" t="s">
        <v>25</v>
      </c>
      <c r="D62" s="21">
        <f t="shared" ref="D62:D68" si="26">E62+F62+G62+H62+I62+J62+K62+L62+M62+N62+O62</f>
        <v>22528.54</v>
      </c>
      <c r="E62" s="21">
        <v>22528.54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</row>
    <row r="63" spans="1:18" ht="15.6" x14ac:dyDescent="0.25">
      <c r="A63" s="31"/>
      <c r="B63" s="35"/>
      <c r="C63" s="14" t="s">
        <v>1</v>
      </c>
      <c r="D63" s="19">
        <f t="shared" si="26"/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</row>
    <row r="64" spans="1:18" ht="31.2" x14ac:dyDescent="0.25">
      <c r="A64" s="31"/>
      <c r="B64" s="35"/>
      <c r="C64" s="14" t="s">
        <v>23</v>
      </c>
      <c r="D64" s="19">
        <f t="shared" si="26"/>
        <v>426355.6</v>
      </c>
      <c r="E64" s="19">
        <v>230842.8</v>
      </c>
      <c r="F64" s="19">
        <v>195512.8</v>
      </c>
      <c r="G64" s="19">
        <v>0</v>
      </c>
      <c r="H64" s="19">
        <v>0</v>
      </c>
      <c r="I64" s="19">
        <v>0</v>
      </c>
      <c r="J64" s="19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</row>
    <row r="65" spans="1:15" ht="54" customHeight="1" x14ac:dyDescent="0.25">
      <c r="A65" s="31"/>
      <c r="B65" s="35"/>
      <c r="C65" s="12" t="s">
        <v>25</v>
      </c>
      <c r="D65" s="19">
        <f t="shared" si="26"/>
        <v>21568.1</v>
      </c>
      <c r="E65" s="21">
        <v>21568.1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</row>
    <row r="66" spans="1:15" ht="31.2" x14ac:dyDescent="0.25">
      <c r="A66" s="31"/>
      <c r="B66" s="35"/>
      <c r="C66" s="14" t="s">
        <v>24</v>
      </c>
      <c r="D66" s="19">
        <f t="shared" si="26"/>
        <v>122036.9</v>
      </c>
      <c r="E66" s="19">
        <v>11974.9</v>
      </c>
      <c r="F66" s="19">
        <v>13490.1</v>
      </c>
      <c r="G66" s="19">
        <f>99.8</f>
        <v>99.8</v>
      </c>
      <c r="H66" s="19">
        <v>40083.300000000003</v>
      </c>
      <c r="I66" s="19">
        <f>55550.9</f>
        <v>55550.9</v>
      </c>
      <c r="J66" s="19">
        <v>837.9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</row>
    <row r="67" spans="1:15" ht="51" customHeight="1" x14ac:dyDescent="0.25">
      <c r="A67" s="31"/>
      <c r="B67" s="35"/>
      <c r="C67" s="12" t="s">
        <v>25</v>
      </c>
      <c r="D67" s="19">
        <f t="shared" si="26"/>
        <v>1060.24</v>
      </c>
      <c r="E67" s="21">
        <v>960.44</v>
      </c>
      <c r="F67" s="15">
        <v>0</v>
      </c>
      <c r="G67" s="15">
        <v>99.8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</row>
    <row r="68" spans="1:15" ht="16.5" customHeight="1" x14ac:dyDescent="0.25">
      <c r="A68" s="31"/>
      <c r="B68" s="35"/>
      <c r="C68" s="14" t="s">
        <v>4</v>
      </c>
      <c r="D68" s="19">
        <f t="shared" si="26"/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</row>
    <row r="69" spans="1:15" ht="15.6" x14ac:dyDescent="0.25">
      <c r="A69" s="31" t="s">
        <v>33</v>
      </c>
      <c r="B69" s="31" t="s">
        <v>18</v>
      </c>
      <c r="C69" s="14" t="s">
        <v>93</v>
      </c>
      <c r="D69" s="19">
        <f>E69+F69+G69+H69+I69+J69</f>
        <v>4689.8</v>
      </c>
      <c r="E69" s="19">
        <f t="shared" ref="E69:J69" si="27">E70+E71+E72+E73</f>
        <v>4689.8</v>
      </c>
      <c r="F69" s="19">
        <f t="shared" si="27"/>
        <v>0</v>
      </c>
      <c r="G69" s="19">
        <f t="shared" si="27"/>
        <v>0</v>
      </c>
      <c r="H69" s="19">
        <f t="shared" si="27"/>
        <v>0</v>
      </c>
      <c r="I69" s="19">
        <f t="shared" si="27"/>
        <v>0</v>
      </c>
      <c r="J69" s="19">
        <f t="shared" si="27"/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</row>
    <row r="70" spans="1:15" ht="15.6" x14ac:dyDescent="0.25">
      <c r="A70" s="31"/>
      <c r="B70" s="31"/>
      <c r="C70" s="14" t="s">
        <v>1</v>
      </c>
      <c r="D70" s="19">
        <f>E70+F70+G70+H70+I70+J70+K70+L70+M70+N70+O70</f>
        <v>0</v>
      </c>
      <c r="E70" s="19">
        <v>0</v>
      </c>
      <c r="F70" s="15">
        <v>0</v>
      </c>
      <c r="G70" s="15">
        <v>0</v>
      </c>
      <c r="H70" s="19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</row>
    <row r="71" spans="1:15" ht="15.6" x14ac:dyDescent="0.25">
      <c r="A71" s="31"/>
      <c r="B71" s="31"/>
      <c r="C71" s="14" t="s">
        <v>2</v>
      </c>
      <c r="D71" s="19">
        <f>E71+F71+G71+H71+I71+J71+K71+L71+M71+N71+O71</f>
        <v>4416.1000000000004</v>
      </c>
      <c r="E71" s="19">
        <v>4416.1000000000004</v>
      </c>
      <c r="F71" s="15">
        <v>0</v>
      </c>
      <c r="G71" s="15">
        <v>0</v>
      </c>
      <c r="H71" s="19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</row>
    <row r="72" spans="1:15" ht="15.6" x14ac:dyDescent="0.25">
      <c r="A72" s="31"/>
      <c r="B72" s="31"/>
      <c r="C72" s="14" t="s">
        <v>3</v>
      </c>
      <c r="D72" s="19">
        <f>E72+F72+G72+H72+I72+J72+K72+L72+M72+N72+O72</f>
        <v>273.7</v>
      </c>
      <c r="E72" s="19">
        <v>273.7</v>
      </c>
      <c r="F72" s="15">
        <v>0</v>
      </c>
      <c r="G72" s="15">
        <v>0</v>
      </c>
      <c r="H72" s="19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</row>
    <row r="73" spans="1:15" ht="17.25" customHeight="1" x14ac:dyDescent="0.25">
      <c r="A73" s="31"/>
      <c r="B73" s="31"/>
      <c r="C73" s="14" t="s">
        <v>4</v>
      </c>
      <c r="D73" s="19">
        <f>E73+F73+G73+H73+I73+J73+K73+L73+M73+N73+O73</f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</row>
    <row r="74" spans="1:15" ht="15.75" customHeight="1" x14ac:dyDescent="0.25">
      <c r="A74" s="31" t="s">
        <v>34</v>
      </c>
      <c r="B74" s="31" t="s">
        <v>61</v>
      </c>
      <c r="C74" s="14" t="s">
        <v>93</v>
      </c>
      <c r="D74" s="19">
        <f>E74+F74+G74+H74+I74+J74</f>
        <v>103144</v>
      </c>
      <c r="E74" s="19">
        <f>E76+E77+E78+E80</f>
        <v>47143.9</v>
      </c>
      <c r="F74" s="19">
        <f t="shared" ref="F74:O74" si="28">F76+F77+F78+F80</f>
        <v>56000</v>
      </c>
      <c r="G74" s="19">
        <f t="shared" si="28"/>
        <v>0.1</v>
      </c>
      <c r="H74" s="19">
        <f t="shared" si="28"/>
        <v>0</v>
      </c>
      <c r="I74" s="19">
        <f t="shared" si="28"/>
        <v>0</v>
      </c>
      <c r="J74" s="19">
        <f t="shared" si="28"/>
        <v>0</v>
      </c>
      <c r="K74" s="19">
        <f t="shared" si="28"/>
        <v>0</v>
      </c>
      <c r="L74" s="19">
        <f t="shared" si="28"/>
        <v>0</v>
      </c>
      <c r="M74" s="19">
        <f t="shared" si="28"/>
        <v>0</v>
      </c>
      <c r="N74" s="19">
        <f t="shared" si="28"/>
        <v>0</v>
      </c>
      <c r="O74" s="19">
        <f t="shared" si="28"/>
        <v>0</v>
      </c>
    </row>
    <row r="75" spans="1:15" ht="48.75" customHeight="1" x14ac:dyDescent="0.25">
      <c r="A75" s="31"/>
      <c r="B75" s="31"/>
      <c r="C75" s="12" t="s">
        <v>25</v>
      </c>
      <c r="D75" s="21">
        <f>E75+F75+G75+H75+I75+J75</f>
        <v>866.4</v>
      </c>
      <c r="E75" s="21">
        <f>E79</f>
        <v>866.4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</row>
    <row r="76" spans="1:15" ht="15.6" x14ac:dyDescent="0.25">
      <c r="A76" s="31"/>
      <c r="B76" s="31"/>
      <c r="C76" s="14" t="s">
        <v>1</v>
      </c>
      <c r="D76" s="19">
        <f t="shared" ref="D76:D81" si="29">E76+F76+G76+H76+I76+J76+K76+L76+M76+N76+O76</f>
        <v>0</v>
      </c>
      <c r="E76" s="19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</row>
    <row r="77" spans="1:15" ht="15.6" x14ac:dyDescent="0.25">
      <c r="A77" s="31"/>
      <c r="B77" s="31"/>
      <c r="C77" s="14" t="s">
        <v>2</v>
      </c>
      <c r="D77" s="19">
        <f t="shared" si="29"/>
        <v>90334.3</v>
      </c>
      <c r="E77" s="19">
        <v>36834.300000000003</v>
      </c>
      <c r="F77" s="15">
        <v>53500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</row>
    <row r="78" spans="1:15" ht="31.2" x14ac:dyDescent="0.25">
      <c r="A78" s="31"/>
      <c r="B78" s="31"/>
      <c r="C78" s="14" t="s">
        <v>24</v>
      </c>
      <c r="D78" s="19">
        <f t="shared" si="29"/>
        <v>12809.7</v>
      </c>
      <c r="E78" s="19">
        <v>10309.6</v>
      </c>
      <c r="F78" s="15">
        <v>2500</v>
      </c>
      <c r="G78" s="15">
        <v>0.1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</row>
    <row r="79" spans="1:15" ht="53.25" customHeight="1" x14ac:dyDescent="0.25">
      <c r="A79" s="31"/>
      <c r="B79" s="31"/>
      <c r="C79" s="12" t="s">
        <v>25</v>
      </c>
      <c r="D79" s="21">
        <f t="shared" si="29"/>
        <v>866.4</v>
      </c>
      <c r="E79" s="21">
        <v>866.4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</row>
    <row r="80" spans="1:15" ht="18.75" customHeight="1" x14ac:dyDescent="0.25">
      <c r="A80" s="31"/>
      <c r="B80" s="31"/>
      <c r="C80" s="14" t="s">
        <v>4</v>
      </c>
      <c r="D80" s="19">
        <f t="shared" si="29"/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</row>
    <row r="81" spans="1:15" ht="18" customHeight="1" x14ac:dyDescent="0.25">
      <c r="A81" s="31" t="s">
        <v>100</v>
      </c>
      <c r="B81" s="31" t="s">
        <v>85</v>
      </c>
      <c r="C81" s="14" t="s">
        <v>93</v>
      </c>
      <c r="D81" s="19">
        <f t="shared" si="29"/>
        <v>10148.699999999999</v>
      </c>
      <c r="E81" s="19">
        <f>E83+E84+E86+E88</f>
        <v>10148.699999999999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</row>
    <row r="82" spans="1:15" ht="49.5" customHeight="1" x14ac:dyDescent="0.25">
      <c r="A82" s="31"/>
      <c r="B82" s="31"/>
      <c r="C82" s="12" t="s">
        <v>25</v>
      </c>
      <c r="D82" s="21">
        <f t="shared" ref="D82:D88" si="30">E82+F82+G82+H82+I82+J82+K82+L82+M82+N82+O82</f>
        <v>4612.6000000000004</v>
      </c>
      <c r="E82" s="21">
        <v>4612.6000000000004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</row>
    <row r="83" spans="1:15" ht="15.6" x14ac:dyDescent="0.25">
      <c r="A83" s="31"/>
      <c r="B83" s="31"/>
      <c r="C83" s="14" t="s">
        <v>1</v>
      </c>
      <c r="D83" s="19">
        <f t="shared" si="30"/>
        <v>0</v>
      </c>
      <c r="E83" s="19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</row>
    <row r="84" spans="1:15" ht="32.25" customHeight="1" x14ac:dyDescent="0.25">
      <c r="A84" s="31"/>
      <c r="B84" s="31"/>
      <c r="C84" s="14" t="s">
        <v>23</v>
      </c>
      <c r="D84" s="19">
        <f t="shared" si="30"/>
        <v>9442.7999999999993</v>
      </c>
      <c r="E84" s="19">
        <v>9442.7999999999993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</row>
    <row r="85" spans="1:15" ht="53.25" customHeight="1" x14ac:dyDescent="0.25">
      <c r="A85" s="31"/>
      <c r="B85" s="31"/>
      <c r="C85" s="12" t="s">
        <v>25</v>
      </c>
      <c r="D85" s="21">
        <f t="shared" si="30"/>
        <v>4294</v>
      </c>
      <c r="E85" s="21">
        <v>4294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</row>
    <row r="86" spans="1:15" ht="31.2" x14ac:dyDescent="0.25">
      <c r="A86" s="31"/>
      <c r="B86" s="31"/>
      <c r="C86" s="14" t="s">
        <v>24</v>
      </c>
      <c r="D86" s="19">
        <f t="shared" si="30"/>
        <v>705.9</v>
      </c>
      <c r="E86" s="19">
        <v>705.9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</row>
    <row r="87" spans="1:15" ht="51.75" customHeight="1" x14ac:dyDescent="0.25">
      <c r="A87" s="31"/>
      <c r="B87" s="31"/>
      <c r="C87" s="12" t="s">
        <v>25</v>
      </c>
      <c r="D87" s="19">
        <f t="shared" si="30"/>
        <v>318.60000000000002</v>
      </c>
      <c r="E87" s="21">
        <v>318.60000000000002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</row>
    <row r="88" spans="1:15" ht="21" customHeight="1" x14ac:dyDescent="0.25">
      <c r="A88" s="31"/>
      <c r="B88" s="31"/>
      <c r="C88" s="14" t="s">
        <v>4</v>
      </c>
      <c r="D88" s="19">
        <f t="shared" si="30"/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</row>
    <row r="89" spans="1:15" ht="15.6" x14ac:dyDescent="0.25">
      <c r="A89" s="31" t="s">
        <v>35</v>
      </c>
      <c r="B89" s="31" t="s">
        <v>86</v>
      </c>
      <c r="C89" s="14" t="s">
        <v>93</v>
      </c>
      <c r="D89" s="19">
        <f t="shared" ref="D89:D95" si="31">E89+F89+G89+H89+I89+J89</f>
        <v>7901.4</v>
      </c>
      <c r="E89" s="19">
        <f>E90+E91+E93+E95</f>
        <v>7901.4</v>
      </c>
      <c r="F89" s="19">
        <f t="shared" ref="F89:O89" si="32">F90+F91+F93+F95</f>
        <v>0</v>
      </c>
      <c r="G89" s="19">
        <f t="shared" si="32"/>
        <v>0</v>
      </c>
      <c r="H89" s="19">
        <f t="shared" si="32"/>
        <v>0</v>
      </c>
      <c r="I89" s="19">
        <f t="shared" si="32"/>
        <v>0</v>
      </c>
      <c r="J89" s="19">
        <f t="shared" si="32"/>
        <v>0</v>
      </c>
      <c r="K89" s="19">
        <f t="shared" si="32"/>
        <v>0</v>
      </c>
      <c r="L89" s="19">
        <f t="shared" si="32"/>
        <v>0</v>
      </c>
      <c r="M89" s="19">
        <f t="shared" si="32"/>
        <v>0</v>
      </c>
      <c r="N89" s="19">
        <f t="shared" si="32"/>
        <v>0</v>
      </c>
      <c r="O89" s="19">
        <f t="shared" si="32"/>
        <v>0</v>
      </c>
    </row>
    <row r="90" spans="1:15" ht="15.6" x14ac:dyDescent="0.25">
      <c r="A90" s="31"/>
      <c r="B90" s="31"/>
      <c r="C90" s="14" t="s">
        <v>1</v>
      </c>
      <c r="D90" s="19">
        <f t="shared" si="31"/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</row>
    <row r="91" spans="1:15" ht="31.2" x14ac:dyDescent="0.25">
      <c r="A91" s="31"/>
      <c r="B91" s="31"/>
      <c r="C91" s="14" t="s">
        <v>23</v>
      </c>
      <c r="D91" s="19">
        <f t="shared" si="31"/>
        <v>7353</v>
      </c>
      <c r="E91" s="19">
        <v>7353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</row>
    <row r="92" spans="1:15" ht="49.5" customHeight="1" x14ac:dyDescent="0.25">
      <c r="A92" s="31"/>
      <c r="B92" s="31"/>
      <c r="C92" s="12" t="s">
        <v>25</v>
      </c>
      <c r="D92" s="21">
        <f t="shared" si="31"/>
        <v>5923.4</v>
      </c>
      <c r="E92" s="21">
        <v>5923.4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</row>
    <row r="93" spans="1:15" ht="31.2" x14ac:dyDescent="0.25">
      <c r="A93" s="31"/>
      <c r="B93" s="31"/>
      <c r="C93" s="14" t="s">
        <v>24</v>
      </c>
      <c r="D93" s="19">
        <f t="shared" si="31"/>
        <v>548.4</v>
      </c>
      <c r="E93" s="19">
        <v>548.4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</row>
    <row r="94" spans="1:15" ht="50.25" customHeight="1" x14ac:dyDescent="0.25">
      <c r="A94" s="31"/>
      <c r="B94" s="31"/>
      <c r="C94" s="12" t="s">
        <v>25</v>
      </c>
      <c r="D94" s="21">
        <f t="shared" si="31"/>
        <v>405.5</v>
      </c>
      <c r="E94" s="21">
        <v>405.5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</row>
    <row r="95" spans="1:15" ht="20.25" customHeight="1" x14ac:dyDescent="0.25">
      <c r="A95" s="31"/>
      <c r="B95" s="31"/>
      <c r="C95" s="14" t="s">
        <v>4</v>
      </c>
      <c r="D95" s="19">
        <f t="shared" si="31"/>
        <v>0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</row>
    <row r="96" spans="1:15" ht="15.6" x14ac:dyDescent="0.25">
      <c r="A96" s="31" t="s">
        <v>36</v>
      </c>
      <c r="B96" s="31" t="s">
        <v>66</v>
      </c>
      <c r="C96" s="14" t="s">
        <v>93</v>
      </c>
      <c r="D96" s="19">
        <f t="shared" ref="D96:D113" si="33">E96+F96+G96+H96+I96+J96+K96+L96+M96+N96+O96</f>
        <v>32899.9</v>
      </c>
      <c r="E96" s="19">
        <f>E97+E98+E99+E101</f>
        <v>0</v>
      </c>
      <c r="F96" s="19">
        <f t="shared" ref="F96:O96" si="34">F97+F98+F99+F101</f>
        <v>31052.300000000003</v>
      </c>
      <c r="G96" s="19">
        <f t="shared" si="34"/>
        <v>1847.6</v>
      </c>
      <c r="H96" s="19">
        <f t="shared" si="34"/>
        <v>0</v>
      </c>
      <c r="I96" s="19">
        <f t="shared" si="34"/>
        <v>0</v>
      </c>
      <c r="J96" s="19">
        <f t="shared" si="34"/>
        <v>0</v>
      </c>
      <c r="K96" s="19">
        <f t="shared" si="34"/>
        <v>0</v>
      </c>
      <c r="L96" s="19">
        <f t="shared" si="34"/>
        <v>0</v>
      </c>
      <c r="M96" s="19">
        <f t="shared" si="34"/>
        <v>0</v>
      </c>
      <c r="N96" s="19">
        <f t="shared" si="34"/>
        <v>0</v>
      </c>
      <c r="O96" s="19">
        <f t="shared" si="34"/>
        <v>0</v>
      </c>
    </row>
    <row r="97" spans="1:15" ht="15.6" x14ac:dyDescent="0.25">
      <c r="A97" s="31"/>
      <c r="B97" s="31"/>
      <c r="C97" s="14" t="s">
        <v>1</v>
      </c>
      <c r="D97" s="19">
        <f t="shared" si="33"/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</row>
    <row r="98" spans="1:15" ht="15.6" x14ac:dyDescent="0.25">
      <c r="A98" s="31"/>
      <c r="B98" s="31"/>
      <c r="C98" s="14" t="s">
        <v>2</v>
      </c>
      <c r="D98" s="19">
        <f t="shared" si="33"/>
        <v>27744.400000000001</v>
      </c>
      <c r="E98" s="15">
        <v>0</v>
      </c>
      <c r="F98" s="15">
        <v>27744.400000000001</v>
      </c>
      <c r="G98" s="15">
        <v>0</v>
      </c>
      <c r="H98" s="19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</row>
    <row r="99" spans="1:15" ht="31.2" x14ac:dyDescent="0.25">
      <c r="A99" s="31"/>
      <c r="B99" s="31"/>
      <c r="C99" s="14" t="s">
        <v>24</v>
      </c>
      <c r="D99" s="19">
        <f t="shared" si="33"/>
        <v>5155.5</v>
      </c>
      <c r="E99" s="15">
        <v>0</v>
      </c>
      <c r="F99" s="15">
        <v>3307.9</v>
      </c>
      <c r="G99" s="15">
        <v>1847.6</v>
      </c>
      <c r="H99" s="19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</row>
    <row r="100" spans="1:15" ht="50.25" customHeight="1" x14ac:dyDescent="0.25">
      <c r="A100" s="31"/>
      <c r="B100" s="31"/>
      <c r="C100" s="12" t="s">
        <v>25</v>
      </c>
      <c r="D100" s="21">
        <f t="shared" si="33"/>
        <v>1847.6</v>
      </c>
      <c r="E100" s="21">
        <v>0</v>
      </c>
      <c r="F100" s="13">
        <v>0</v>
      </c>
      <c r="G100" s="15">
        <v>1847.6</v>
      </c>
      <c r="H100" s="21">
        <v>0</v>
      </c>
      <c r="I100" s="13">
        <v>0</v>
      </c>
      <c r="J100" s="13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</row>
    <row r="101" spans="1:15" ht="21.75" customHeight="1" x14ac:dyDescent="0.25">
      <c r="A101" s="31"/>
      <c r="B101" s="31"/>
      <c r="C101" s="14" t="s">
        <v>4</v>
      </c>
      <c r="D101" s="19">
        <f t="shared" si="33"/>
        <v>0</v>
      </c>
      <c r="E101" s="15">
        <v>0</v>
      </c>
      <c r="F101" s="15">
        <v>0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</row>
    <row r="102" spans="1:15" ht="15" customHeight="1" x14ac:dyDescent="0.25">
      <c r="A102" s="31" t="s">
        <v>37</v>
      </c>
      <c r="B102" s="31" t="s">
        <v>111</v>
      </c>
      <c r="C102" s="14" t="s">
        <v>93</v>
      </c>
      <c r="D102" s="19">
        <f t="shared" si="33"/>
        <v>8327.2999999999993</v>
      </c>
      <c r="E102" s="19">
        <f t="shared" ref="E102:O102" si="35">E103+E104+E105+E107</f>
        <v>3585.3</v>
      </c>
      <c r="F102" s="19">
        <f t="shared" si="35"/>
        <v>3502</v>
      </c>
      <c r="G102" s="19">
        <f t="shared" si="35"/>
        <v>0</v>
      </c>
      <c r="H102" s="19">
        <f t="shared" si="35"/>
        <v>1240</v>
      </c>
      <c r="I102" s="19">
        <f t="shared" si="35"/>
        <v>0</v>
      </c>
      <c r="J102" s="19">
        <f t="shared" si="35"/>
        <v>0</v>
      </c>
      <c r="K102" s="19">
        <f t="shared" si="35"/>
        <v>0</v>
      </c>
      <c r="L102" s="19">
        <f t="shared" si="35"/>
        <v>0</v>
      </c>
      <c r="M102" s="19">
        <f t="shared" si="35"/>
        <v>0</v>
      </c>
      <c r="N102" s="19">
        <f t="shared" si="35"/>
        <v>0</v>
      </c>
      <c r="O102" s="19">
        <f t="shared" si="35"/>
        <v>0</v>
      </c>
    </row>
    <row r="103" spans="1:15" ht="15.6" x14ac:dyDescent="0.25">
      <c r="A103" s="31"/>
      <c r="B103" s="31"/>
      <c r="C103" s="14" t="s">
        <v>1</v>
      </c>
      <c r="D103" s="19">
        <f t="shared" si="33"/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5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</row>
    <row r="104" spans="1:15" ht="15.6" x14ac:dyDescent="0.25">
      <c r="A104" s="31"/>
      <c r="B104" s="31"/>
      <c r="C104" s="14" t="s">
        <v>2</v>
      </c>
      <c r="D104" s="19">
        <f t="shared" si="33"/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5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</row>
    <row r="105" spans="1:15" ht="15.6" x14ac:dyDescent="0.25">
      <c r="A105" s="31"/>
      <c r="B105" s="31"/>
      <c r="C105" s="14" t="s">
        <v>3</v>
      </c>
      <c r="D105" s="19">
        <f t="shared" si="33"/>
        <v>8327.2999999999993</v>
      </c>
      <c r="E105" s="19">
        <v>3585.3</v>
      </c>
      <c r="F105" s="19">
        <v>3502</v>
      </c>
      <c r="G105" s="19">
        <v>0</v>
      </c>
      <c r="H105" s="19">
        <v>1240</v>
      </c>
      <c r="I105" s="19">
        <v>0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</row>
    <row r="106" spans="1:15" ht="48.75" customHeight="1" x14ac:dyDescent="0.25">
      <c r="A106" s="31"/>
      <c r="B106" s="31"/>
      <c r="C106" s="12" t="s">
        <v>25</v>
      </c>
      <c r="D106" s="21">
        <f t="shared" si="33"/>
        <v>3530.4</v>
      </c>
      <c r="E106" s="21">
        <v>85.3</v>
      </c>
      <c r="F106" s="21">
        <v>3445.1</v>
      </c>
      <c r="G106" s="21">
        <v>0</v>
      </c>
      <c r="H106" s="21">
        <v>0</v>
      </c>
      <c r="I106" s="21">
        <v>0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</row>
    <row r="107" spans="1:15" ht="17.25" customHeight="1" x14ac:dyDescent="0.25">
      <c r="A107" s="31"/>
      <c r="B107" s="31"/>
      <c r="C107" s="14" t="s">
        <v>4</v>
      </c>
      <c r="D107" s="19">
        <f t="shared" si="33"/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</row>
    <row r="108" spans="1:15" ht="24" customHeight="1" x14ac:dyDescent="0.25">
      <c r="A108" s="31" t="s">
        <v>38</v>
      </c>
      <c r="B108" s="31" t="s">
        <v>73</v>
      </c>
      <c r="C108" s="14" t="s">
        <v>93</v>
      </c>
      <c r="D108" s="19">
        <f t="shared" si="33"/>
        <v>8852.4</v>
      </c>
      <c r="E108" s="19">
        <f>E109+E110+E111+E113</f>
        <v>1100</v>
      </c>
      <c r="F108" s="19">
        <f t="shared" ref="F108:O108" si="36">F109+F110+F111+F113</f>
        <v>3876.2</v>
      </c>
      <c r="G108" s="19">
        <f t="shared" si="36"/>
        <v>0</v>
      </c>
      <c r="H108" s="19">
        <f t="shared" si="36"/>
        <v>3876.2</v>
      </c>
      <c r="I108" s="19">
        <f t="shared" si="36"/>
        <v>0</v>
      </c>
      <c r="J108" s="19">
        <f t="shared" si="36"/>
        <v>0</v>
      </c>
      <c r="K108" s="19">
        <f t="shared" si="36"/>
        <v>0</v>
      </c>
      <c r="L108" s="19">
        <f t="shared" si="36"/>
        <v>0</v>
      </c>
      <c r="M108" s="19">
        <f t="shared" si="36"/>
        <v>0</v>
      </c>
      <c r="N108" s="19">
        <f t="shared" si="36"/>
        <v>0</v>
      </c>
      <c r="O108" s="19">
        <f t="shared" si="36"/>
        <v>0</v>
      </c>
    </row>
    <row r="109" spans="1:15" ht="15.6" x14ac:dyDescent="0.25">
      <c r="A109" s="31"/>
      <c r="B109" s="31"/>
      <c r="C109" s="14" t="s">
        <v>1</v>
      </c>
      <c r="D109" s="19">
        <f t="shared" si="33"/>
        <v>0</v>
      </c>
      <c r="E109" s="19">
        <v>0</v>
      </c>
      <c r="F109" s="19">
        <v>0</v>
      </c>
      <c r="G109" s="19">
        <v>0</v>
      </c>
      <c r="H109" s="15">
        <v>0</v>
      </c>
      <c r="I109" s="19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</row>
    <row r="110" spans="1:15" ht="15.6" x14ac:dyDescent="0.25">
      <c r="A110" s="31"/>
      <c r="B110" s="31"/>
      <c r="C110" s="14" t="s">
        <v>2</v>
      </c>
      <c r="D110" s="19">
        <f t="shared" si="33"/>
        <v>0</v>
      </c>
      <c r="E110" s="19">
        <v>0</v>
      </c>
      <c r="F110" s="19">
        <v>0</v>
      </c>
      <c r="G110" s="19">
        <v>0</v>
      </c>
      <c r="H110" s="15">
        <v>0</v>
      </c>
      <c r="I110" s="19"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</row>
    <row r="111" spans="1:15" ht="15.6" x14ac:dyDescent="0.25">
      <c r="A111" s="31"/>
      <c r="B111" s="31"/>
      <c r="C111" s="14" t="s">
        <v>3</v>
      </c>
      <c r="D111" s="19">
        <f t="shared" si="33"/>
        <v>8852.4</v>
      </c>
      <c r="E111" s="19">
        <v>1100</v>
      </c>
      <c r="F111" s="19">
        <v>3876.2</v>
      </c>
      <c r="G111" s="19">
        <v>0</v>
      </c>
      <c r="H111" s="15">
        <v>3876.2</v>
      </c>
      <c r="I111" s="19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</row>
    <row r="112" spans="1:15" ht="31.2" x14ac:dyDescent="0.25">
      <c r="A112" s="31"/>
      <c r="B112" s="31"/>
      <c r="C112" s="12" t="s">
        <v>72</v>
      </c>
      <c r="D112" s="21">
        <f t="shared" si="33"/>
        <v>3876.2</v>
      </c>
      <c r="E112" s="21">
        <v>0</v>
      </c>
      <c r="F112" s="21">
        <v>0</v>
      </c>
      <c r="G112" s="21">
        <v>0</v>
      </c>
      <c r="H112" s="13">
        <v>3876.2</v>
      </c>
      <c r="I112" s="21">
        <v>0</v>
      </c>
      <c r="J112" s="13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</row>
    <row r="113" spans="1:15" ht="16.5" customHeight="1" x14ac:dyDescent="0.25">
      <c r="A113" s="31"/>
      <c r="B113" s="31"/>
      <c r="C113" s="14" t="s">
        <v>4</v>
      </c>
      <c r="D113" s="19">
        <f t="shared" si="33"/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</row>
    <row r="114" spans="1:15" ht="15.6" x14ac:dyDescent="0.25">
      <c r="A114" s="31" t="s">
        <v>79</v>
      </c>
      <c r="B114" s="31" t="s">
        <v>58</v>
      </c>
      <c r="C114" s="14" t="s">
        <v>93</v>
      </c>
      <c r="D114" s="19">
        <f>E114+F114+G114+H114+I114+J114+K114</f>
        <v>63439.80000000001</v>
      </c>
      <c r="E114" s="19">
        <f t="shared" ref="E114:O114" si="37">E115+E116+E117+E120</f>
        <v>4093.9</v>
      </c>
      <c r="F114" s="19">
        <f t="shared" si="37"/>
        <v>59241.100000000006</v>
      </c>
      <c r="G114" s="19">
        <f t="shared" si="37"/>
        <v>104.8</v>
      </c>
      <c r="H114" s="19">
        <f t="shared" si="37"/>
        <v>0</v>
      </c>
      <c r="I114" s="19">
        <f t="shared" si="37"/>
        <v>0</v>
      </c>
      <c r="J114" s="19">
        <f t="shared" si="37"/>
        <v>0</v>
      </c>
      <c r="K114" s="19">
        <f t="shared" si="37"/>
        <v>0</v>
      </c>
      <c r="L114" s="19">
        <f t="shared" si="37"/>
        <v>0</v>
      </c>
      <c r="M114" s="19">
        <f t="shared" si="37"/>
        <v>0</v>
      </c>
      <c r="N114" s="19">
        <f t="shared" si="37"/>
        <v>0</v>
      </c>
      <c r="O114" s="19">
        <f t="shared" si="37"/>
        <v>0</v>
      </c>
    </row>
    <row r="115" spans="1:15" ht="15.6" x14ac:dyDescent="0.25">
      <c r="A115" s="31"/>
      <c r="B115" s="31"/>
      <c r="C115" s="14" t="s">
        <v>1</v>
      </c>
      <c r="D115" s="19">
        <f>E115+F115+G115+H115+I115+J115+K115+L115+M115+N115+O115</f>
        <v>0</v>
      </c>
      <c r="E115" s="15">
        <v>0</v>
      </c>
      <c r="F115" s="15">
        <v>0</v>
      </c>
      <c r="G115" s="15">
        <v>0</v>
      </c>
      <c r="H115" s="15">
        <v>0</v>
      </c>
      <c r="I115" s="15">
        <v>0</v>
      </c>
      <c r="J115" s="15">
        <v>0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</row>
    <row r="116" spans="1:15" ht="15.6" x14ac:dyDescent="0.25">
      <c r="A116" s="31"/>
      <c r="B116" s="31"/>
      <c r="C116" s="14" t="s">
        <v>2</v>
      </c>
      <c r="D116" s="19">
        <f>E116+F116+G116+H116+I116+J116+K116</f>
        <v>43842.8</v>
      </c>
      <c r="E116" s="15">
        <v>0</v>
      </c>
      <c r="F116" s="15">
        <v>43842.8</v>
      </c>
      <c r="G116" s="15">
        <v>0</v>
      </c>
      <c r="H116" s="15">
        <v>0</v>
      </c>
      <c r="I116" s="15">
        <v>0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</row>
    <row r="117" spans="1:15" ht="31.2" x14ac:dyDescent="0.25">
      <c r="A117" s="31"/>
      <c r="B117" s="31"/>
      <c r="C117" s="14" t="s">
        <v>24</v>
      </c>
      <c r="D117" s="19">
        <f>E117+F117+G117+H117+I117+J117+K117</f>
        <v>19597</v>
      </c>
      <c r="E117" s="19">
        <v>4093.9</v>
      </c>
      <c r="F117" s="15">
        <v>15398.3</v>
      </c>
      <c r="G117" s="15">
        <f>G119</f>
        <v>104.8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</row>
    <row r="118" spans="1:15" ht="31.2" x14ac:dyDescent="0.25">
      <c r="A118" s="31"/>
      <c r="B118" s="31"/>
      <c r="C118" s="12" t="s">
        <v>72</v>
      </c>
      <c r="D118" s="21">
        <f>E118+F118+G118+H118+I118+J118+K118</f>
        <v>1317.7</v>
      </c>
      <c r="E118" s="21">
        <v>0</v>
      </c>
      <c r="F118" s="13">
        <v>1317.7</v>
      </c>
      <c r="G118" s="13">
        <v>0</v>
      </c>
      <c r="H118" s="13">
        <v>0</v>
      </c>
      <c r="I118" s="13">
        <v>0</v>
      </c>
      <c r="J118" s="13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</row>
    <row r="119" spans="1:15" ht="48.75" customHeight="1" x14ac:dyDescent="0.25">
      <c r="A119" s="31"/>
      <c r="B119" s="31"/>
      <c r="C119" s="12" t="s">
        <v>25</v>
      </c>
      <c r="D119" s="21">
        <f>E119+F119+G119+H119+I119+J119+K119</f>
        <v>1422.5</v>
      </c>
      <c r="E119" s="21">
        <v>0</v>
      </c>
      <c r="F119" s="13">
        <v>1317.7</v>
      </c>
      <c r="G119" s="13">
        <v>104.8</v>
      </c>
      <c r="H119" s="13">
        <v>0</v>
      </c>
      <c r="I119" s="13">
        <v>0</v>
      </c>
      <c r="J119" s="13">
        <v>0</v>
      </c>
      <c r="K119" s="15">
        <v>0</v>
      </c>
      <c r="L119" s="13">
        <v>0</v>
      </c>
      <c r="M119" s="13">
        <v>0</v>
      </c>
      <c r="N119" s="13">
        <v>0</v>
      </c>
      <c r="O119" s="13">
        <v>0</v>
      </c>
    </row>
    <row r="120" spans="1:15" ht="19.5" customHeight="1" x14ac:dyDescent="0.25">
      <c r="A120" s="31"/>
      <c r="B120" s="31"/>
      <c r="C120" s="14" t="s">
        <v>4</v>
      </c>
      <c r="D120" s="19">
        <f>E120+F120+G120+H120+I120+J120+K120</f>
        <v>0</v>
      </c>
      <c r="E120" s="15">
        <v>0</v>
      </c>
      <c r="F120" s="15">
        <v>0</v>
      </c>
      <c r="G120" s="15">
        <v>0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</row>
    <row r="121" spans="1:15" ht="15.6" x14ac:dyDescent="0.25">
      <c r="A121" s="31" t="s">
        <v>39</v>
      </c>
      <c r="B121" s="31" t="s">
        <v>84</v>
      </c>
      <c r="C121" s="14" t="s">
        <v>93</v>
      </c>
      <c r="D121" s="19">
        <f>E121+F121+G121+H121+I121+J121+K121+L121+M121+N121+O121</f>
        <v>24740</v>
      </c>
      <c r="E121" s="19">
        <f>E122+E123+E124+E127</f>
        <v>12370</v>
      </c>
      <c r="F121" s="19">
        <f t="shared" ref="F121:O121" si="38">F122+F123+F124+F127</f>
        <v>12370</v>
      </c>
      <c r="G121" s="19">
        <f t="shared" si="38"/>
        <v>0</v>
      </c>
      <c r="H121" s="19">
        <f t="shared" si="38"/>
        <v>0</v>
      </c>
      <c r="I121" s="19">
        <f t="shared" si="38"/>
        <v>0</v>
      </c>
      <c r="J121" s="19">
        <f t="shared" si="38"/>
        <v>0</v>
      </c>
      <c r="K121" s="19">
        <f t="shared" si="38"/>
        <v>0</v>
      </c>
      <c r="L121" s="19">
        <f t="shared" si="38"/>
        <v>0</v>
      </c>
      <c r="M121" s="19">
        <f t="shared" si="38"/>
        <v>0</v>
      </c>
      <c r="N121" s="19">
        <f t="shared" si="38"/>
        <v>0</v>
      </c>
      <c r="O121" s="19">
        <f t="shared" si="38"/>
        <v>0</v>
      </c>
    </row>
    <row r="122" spans="1:15" ht="15.75" customHeight="1" x14ac:dyDescent="0.25">
      <c r="A122" s="31"/>
      <c r="B122" s="31"/>
      <c r="C122" s="14" t="s">
        <v>1</v>
      </c>
      <c r="D122" s="19">
        <f t="shared" ref="D122:D127" si="39">E122+F122+G122+H122+I122+J122+K122+L122+M122+N122+O122</f>
        <v>0</v>
      </c>
      <c r="E122" s="15"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</row>
    <row r="123" spans="1:15" ht="15.6" x14ac:dyDescent="0.25">
      <c r="A123" s="31"/>
      <c r="B123" s="31"/>
      <c r="C123" s="14" t="s">
        <v>2</v>
      </c>
      <c r="D123" s="19">
        <f t="shared" si="39"/>
        <v>0</v>
      </c>
      <c r="E123" s="15">
        <v>0</v>
      </c>
      <c r="F123" s="15">
        <v>0</v>
      </c>
      <c r="G123" s="15">
        <v>0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</row>
    <row r="124" spans="1:15" ht="31.2" x14ac:dyDescent="0.25">
      <c r="A124" s="31"/>
      <c r="B124" s="31"/>
      <c r="C124" s="14" t="s">
        <v>24</v>
      </c>
      <c r="D124" s="19">
        <f t="shared" si="39"/>
        <v>24740</v>
      </c>
      <c r="E124" s="19">
        <v>12370</v>
      </c>
      <c r="F124" s="15">
        <v>12370</v>
      </c>
      <c r="G124" s="15">
        <v>0</v>
      </c>
      <c r="H124" s="15">
        <v>0</v>
      </c>
      <c r="I124" s="15">
        <v>0</v>
      </c>
      <c r="J124" s="15">
        <v>0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</row>
    <row r="125" spans="1:15" ht="31.2" x14ac:dyDescent="0.25">
      <c r="A125" s="31"/>
      <c r="B125" s="31"/>
      <c r="C125" s="12" t="s">
        <v>72</v>
      </c>
      <c r="D125" s="19">
        <f t="shared" si="39"/>
        <v>12370</v>
      </c>
      <c r="E125" s="21">
        <v>0</v>
      </c>
      <c r="F125" s="13">
        <v>12370</v>
      </c>
      <c r="G125" s="13">
        <v>0</v>
      </c>
      <c r="H125" s="13">
        <v>0</v>
      </c>
      <c r="I125" s="13">
        <v>0</v>
      </c>
      <c r="J125" s="13">
        <v>0</v>
      </c>
      <c r="K125" s="15">
        <v>0</v>
      </c>
      <c r="L125" s="15">
        <v>0</v>
      </c>
      <c r="M125" s="15">
        <v>0</v>
      </c>
      <c r="N125" s="15">
        <v>0</v>
      </c>
      <c r="O125" s="15">
        <v>0</v>
      </c>
    </row>
    <row r="126" spans="1:15" ht="49.5" customHeight="1" x14ac:dyDescent="0.25">
      <c r="A126" s="31"/>
      <c r="B126" s="31"/>
      <c r="C126" s="12" t="s">
        <v>25</v>
      </c>
      <c r="D126" s="21">
        <f t="shared" si="39"/>
        <v>12370</v>
      </c>
      <c r="E126" s="21">
        <v>0</v>
      </c>
      <c r="F126" s="13">
        <v>12370</v>
      </c>
      <c r="G126" s="13">
        <v>0</v>
      </c>
      <c r="H126" s="13">
        <v>0</v>
      </c>
      <c r="I126" s="13">
        <v>0</v>
      </c>
      <c r="J126" s="13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</row>
    <row r="127" spans="1:15" ht="19.5" customHeight="1" x14ac:dyDescent="0.25">
      <c r="A127" s="31"/>
      <c r="B127" s="31"/>
      <c r="C127" s="14" t="s">
        <v>4</v>
      </c>
      <c r="D127" s="19">
        <f t="shared" si="39"/>
        <v>0</v>
      </c>
      <c r="E127" s="15">
        <v>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15">
        <v>0</v>
      </c>
      <c r="N127" s="15">
        <v>0</v>
      </c>
      <c r="O127" s="15">
        <v>0</v>
      </c>
    </row>
    <row r="128" spans="1:15" ht="15.6" x14ac:dyDescent="0.25">
      <c r="A128" s="31" t="s">
        <v>40</v>
      </c>
      <c r="B128" s="31" t="s">
        <v>65</v>
      </c>
      <c r="C128" s="14" t="s">
        <v>93</v>
      </c>
      <c r="D128" s="19">
        <f t="shared" ref="D128:D151" si="40">E128+F128+G128+H128+I128+J128+K128+L128+M128+N128+O128</f>
        <v>3484.4</v>
      </c>
      <c r="E128" s="15">
        <f>E129+E130+E131+E132</f>
        <v>0</v>
      </c>
      <c r="F128" s="15">
        <f t="shared" ref="F128:O128" si="41">F129+F130+F131+F132</f>
        <v>3484.4</v>
      </c>
      <c r="G128" s="15">
        <f t="shared" si="41"/>
        <v>0</v>
      </c>
      <c r="H128" s="15">
        <f t="shared" si="41"/>
        <v>0</v>
      </c>
      <c r="I128" s="15">
        <f t="shared" si="41"/>
        <v>0</v>
      </c>
      <c r="J128" s="15">
        <f t="shared" si="41"/>
        <v>0</v>
      </c>
      <c r="K128" s="15">
        <f t="shared" si="41"/>
        <v>0</v>
      </c>
      <c r="L128" s="15">
        <f t="shared" si="41"/>
        <v>0</v>
      </c>
      <c r="M128" s="15">
        <f t="shared" si="41"/>
        <v>0</v>
      </c>
      <c r="N128" s="15">
        <f t="shared" si="41"/>
        <v>0</v>
      </c>
      <c r="O128" s="15">
        <f t="shared" si="41"/>
        <v>0</v>
      </c>
    </row>
    <row r="129" spans="1:15" ht="15.6" x14ac:dyDescent="0.25">
      <c r="A129" s="31"/>
      <c r="B129" s="31"/>
      <c r="C129" s="14" t="s">
        <v>1</v>
      </c>
      <c r="D129" s="19">
        <f t="shared" si="40"/>
        <v>0</v>
      </c>
      <c r="E129" s="15">
        <v>0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</row>
    <row r="130" spans="1:15" ht="15.6" x14ac:dyDescent="0.25">
      <c r="A130" s="31"/>
      <c r="B130" s="31"/>
      <c r="C130" s="14" t="s">
        <v>2</v>
      </c>
      <c r="D130" s="19">
        <f t="shared" si="40"/>
        <v>0</v>
      </c>
      <c r="E130" s="15">
        <v>0</v>
      </c>
      <c r="F130" s="15">
        <v>0</v>
      </c>
      <c r="G130" s="15">
        <v>0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</row>
    <row r="131" spans="1:15" ht="15.6" x14ac:dyDescent="0.25">
      <c r="A131" s="31"/>
      <c r="B131" s="31"/>
      <c r="C131" s="14" t="s">
        <v>3</v>
      </c>
      <c r="D131" s="19">
        <f t="shared" si="40"/>
        <v>3484.4</v>
      </c>
      <c r="E131" s="15">
        <v>0</v>
      </c>
      <c r="F131" s="19">
        <v>3484.4</v>
      </c>
      <c r="G131" s="19">
        <v>0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</row>
    <row r="132" spans="1:15" ht="16.5" customHeight="1" x14ac:dyDescent="0.25">
      <c r="A132" s="31"/>
      <c r="B132" s="31"/>
      <c r="C132" s="14" t="s">
        <v>4</v>
      </c>
      <c r="D132" s="19">
        <f t="shared" si="40"/>
        <v>0</v>
      </c>
      <c r="E132" s="15">
        <v>0</v>
      </c>
      <c r="F132" s="15">
        <v>0</v>
      </c>
      <c r="G132" s="15">
        <v>0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</row>
    <row r="133" spans="1:15" ht="15.6" x14ac:dyDescent="0.25">
      <c r="A133" s="31" t="s">
        <v>41</v>
      </c>
      <c r="B133" s="31" t="s">
        <v>19</v>
      </c>
      <c r="C133" s="14" t="s">
        <v>93</v>
      </c>
      <c r="D133" s="19">
        <f t="shared" si="40"/>
        <v>23291.24</v>
      </c>
      <c r="E133" s="19">
        <f>E134+E135+E136+E137</f>
        <v>7047.2000000000007</v>
      </c>
      <c r="F133" s="19">
        <f>F134+F135+F136+F137</f>
        <v>4708.54</v>
      </c>
      <c r="G133" s="19">
        <f t="shared" ref="G133:O133" si="42">G134+G135+G136+G137</f>
        <v>2751.9</v>
      </c>
      <c r="H133" s="19">
        <f t="shared" si="42"/>
        <v>3429.9</v>
      </c>
      <c r="I133" s="19">
        <f t="shared" si="42"/>
        <v>530.20000000000005</v>
      </c>
      <c r="J133" s="19">
        <f t="shared" si="42"/>
        <v>491</v>
      </c>
      <c r="K133" s="19">
        <f t="shared" si="42"/>
        <v>0</v>
      </c>
      <c r="L133" s="19">
        <f t="shared" si="42"/>
        <v>0</v>
      </c>
      <c r="M133" s="19">
        <f t="shared" si="42"/>
        <v>0</v>
      </c>
      <c r="N133" s="19">
        <f t="shared" si="42"/>
        <v>0</v>
      </c>
      <c r="O133" s="19">
        <f t="shared" si="42"/>
        <v>4332.5</v>
      </c>
    </row>
    <row r="134" spans="1:15" ht="18.75" customHeight="1" x14ac:dyDescent="0.25">
      <c r="A134" s="31"/>
      <c r="B134" s="31"/>
      <c r="C134" s="14" t="s">
        <v>1</v>
      </c>
      <c r="D134" s="19">
        <f t="shared" si="40"/>
        <v>4435.8999999999996</v>
      </c>
      <c r="E134" s="19">
        <v>3757.6</v>
      </c>
      <c r="F134" s="15">
        <v>678.3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v>0</v>
      </c>
    </row>
    <row r="135" spans="1:15" ht="18.75" customHeight="1" x14ac:dyDescent="0.25">
      <c r="A135" s="31"/>
      <c r="B135" s="31"/>
      <c r="C135" s="14" t="s">
        <v>2</v>
      </c>
      <c r="D135" s="19">
        <f t="shared" si="40"/>
        <v>1296.6400000000001</v>
      </c>
      <c r="E135" s="19">
        <v>1217.7</v>
      </c>
      <c r="F135" s="15">
        <v>78.94</v>
      </c>
      <c r="G135" s="15">
        <v>0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</row>
    <row r="136" spans="1:15" ht="18.75" customHeight="1" x14ac:dyDescent="0.25">
      <c r="A136" s="31"/>
      <c r="B136" s="31"/>
      <c r="C136" s="14" t="s">
        <v>3</v>
      </c>
      <c r="D136" s="19">
        <f t="shared" si="40"/>
        <v>17558.7</v>
      </c>
      <c r="E136" s="19">
        <v>2071.9</v>
      </c>
      <c r="F136" s="19">
        <v>3951.3</v>
      </c>
      <c r="G136" s="19">
        <v>2751.9</v>
      </c>
      <c r="H136" s="19">
        <v>3429.9</v>
      </c>
      <c r="I136" s="19">
        <f>1500-969.8</f>
        <v>530.20000000000005</v>
      </c>
      <c r="J136" s="19">
        <f>2101.9-1610.9</f>
        <v>491</v>
      </c>
      <c r="K136" s="19">
        <v>0</v>
      </c>
      <c r="L136" s="19">
        <v>0</v>
      </c>
      <c r="M136" s="19">
        <v>0</v>
      </c>
      <c r="N136" s="19">
        <v>0</v>
      </c>
      <c r="O136" s="19">
        <v>4332.5</v>
      </c>
    </row>
    <row r="137" spans="1:15" ht="27.75" customHeight="1" x14ac:dyDescent="0.25">
      <c r="A137" s="31"/>
      <c r="B137" s="31"/>
      <c r="C137" s="14" t="s">
        <v>4</v>
      </c>
      <c r="D137" s="19">
        <f t="shared" si="40"/>
        <v>0</v>
      </c>
      <c r="E137" s="15">
        <v>0</v>
      </c>
      <c r="F137" s="15">
        <v>0</v>
      </c>
      <c r="G137" s="15">
        <v>0</v>
      </c>
      <c r="H137" s="15">
        <v>0</v>
      </c>
      <c r="I137" s="15">
        <v>0</v>
      </c>
      <c r="J137" s="15">
        <v>0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</row>
    <row r="138" spans="1:15" ht="24" customHeight="1" x14ac:dyDescent="0.25">
      <c r="A138" s="31" t="s">
        <v>92</v>
      </c>
      <c r="B138" s="31" t="s">
        <v>80</v>
      </c>
      <c r="C138" s="14" t="s">
        <v>93</v>
      </c>
      <c r="D138" s="19">
        <f t="shared" si="40"/>
        <v>1708.8</v>
      </c>
      <c r="E138" s="19">
        <f>E139+E140+E141+E142</f>
        <v>0</v>
      </c>
      <c r="F138" s="19">
        <f>F139+F140+F141+F142</f>
        <v>0</v>
      </c>
      <c r="G138" s="19">
        <f t="shared" ref="G138:O138" si="43">G139+G140+G141+G142</f>
        <v>0</v>
      </c>
      <c r="H138" s="19">
        <f t="shared" si="43"/>
        <v>0</v>
      </c>
      <c r="I138" s="19">
        <f t="shared" si="43"/>
        <v>1708.8</v>
      </c>
      <c r="J138" s="19">
        <f t="shared" si="43"/>
        <v>0</v>
      </c>
      <c r="K138" s="19">
        <f t="shared" si="43"/>
        <v>0</v>
      </c>
      <c r="L138" s="19">
        <f t="shared" si="43"/>
        <v>0</v>
      </c>
      <c r="M138" s="19">
        <f t="shared" si="43"/>
        <v>0</v>
      </c>
      <c r="N138" s="19">
        <f t="shared" si="43"/>
        <v>0</v>
      </c>
      <c r="O138" s="19">
        <f t="shared" si="43"/>
        <v>0</v>
      </c>
    </row>
    <row r="139" spans="1:15" ht="18.75" customHeight="1" x14ac:dyDescent="0.25">
      <c r="A139" s="31"/>
      <c r="B139" s="31"/>
      <c r="C139" s="14" t="s">
        <v>1</v>
      </c>
      <c r="D139" s="19">
        <f t="shared" si="40"/>
        <v>0</v>
      </c>
      <c r="E139" s="19">
        <v>0</v>
      </c>
      <c r="F139" s="19">
        <v>0</v>
      </c>
      <c r="G139" s="15">
        <v>0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  <c r="N139" s="15">
        <v>0</v>
      </c>
      <c r="O139" s="15">
        <v>0</v>
      </c>
    </row>
    <row r="140" spans="1:15" ht="18.75" customHeight="1" x14ac:dyDescent="0.25">
      <c r="A140" s="31"/>
      <c r="B140" s="31"/>
      <c r="C140" s="14" t="s">
        <v>2</v>
      </c>
      <c r="D140" s="19">
        <f t="shared" si="40"/>
        <v>1708.8</v>
      </c>
      <c r="E140" s="19">
        <v>0</v>
      </c>
      <c r="F140" s="19">
        <v>0</v>
      </c>
      <c r="G140" s="15">
        <v>0</v>
      </c>
      <c r="H140" s="15">
        <v>0</v>
      </c>
      <c r="I140" s="15">
        <v>1708.8</v>
      </c>
      <c r="J140" s="15">
        <f>2101.9-2101.9</f>
        <v>0</v>
      </c>
      <c r="K140" s="15">
        <v>0</v>
      </c>
      <c r="L140" s="15">
        <v>0</v>
      </c>
      <c r="M140" s="15">
        <v>0</v>
      </c>
      <c r="N140" s="15">
        <v>0</v>
      </c>
      <c r="O140" s="15">
        <v>0</v>
      </c>
    </row>
    <row r="141" spans="1:15" ht="18.75" customHeight="1" x14ac:dyDescent="0.25">
      <c r="A141" s="31"/>
      <c r="B141" s="31"/>
      <c r="C141" s="14" t="s">
        <v>3</v>
      </c>
      <c r="D141" s="19">
        <f t="shared" si="40"/>
        <v>0</v>
      </c>
      <c r="E141" s="19">
        <v>0</v>
      </c>
      <c r="F141" s="19">
        <v>0</v>
      </c>
      <c r="G141" s="19">
        <v>0</v>
      </c>
      <c r="H141" s="19">
        <v>0</v>
      </c>
      <c r="I141" s="19">
        <v>0</v>
      </c>
      <c r="J141" s="19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</row>
    <row r="142" spans="1:15" ht="82.5" customHeight="1" x14ac:dyDescent="0.25">
      <c r="A142" s="31"/>
      <c r="B142" s="31"/>
      <c r="C142" s="14" t="s">
        <v>4</v>
      </c>
      <c r="D142" s="19">
        <f t="shared" si="40"/>
        <v>0</v>
      </c>
      <c r="E142" s="15">
        <v>0</v>
      </c>
      <c r="F142" s="15">
        <v>0</v>
      </c>
      <c r="G142" s="15">
        <v>0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</row>
    <row r="143" spans="1:15" ht="15.75" customHeight="1" x14ac:dyDescent="0.25">
      <c r="A143" s="31" t="s">
        <v>54</v>
      </c>
      <c r="B143" s="31" t="s">
        <v>63</v>
      </c>
      <c r="C143" s="14" t="s">
        <v>93</v>
      </c>
      <c r="D143" s="22">
        <f t="shared" si="40"/>
        <v>200</v>
      </c>
      <c r="E143" s="22">
        <f t="shared" ref="E143:O143" si="44">E144+E145+E146+E147</f>
        <v>0</v>
      </c>
      <c r="F143" s="22">
        <f t="shared" si="44"/>
        <v>200</v>
      </c>
      <c r="G143" s="22">
        <f t="shared" si="44"/>
        <v>0</v>
      </c>
      <c r="H143" s="22">
        <f t="shared" si="44"/>
        <v>0</v>
      </c>
      <c r="I143" s="22">
        <f t="shared" si="44"/>
        <v>0</v>
      </c>
      <c r="J143" s="22">
        <f t="shared" si="44"/>
        <v>0</v>
      </c>
      <c r="K143" s="22">
        <f t="shared" si="44"/>
        <v>0</v>
      </c>
      <c r="L143" s="22">
        <f t="shared" si="44"/>
        <v>0</v>
      </c>
      <c r="M143" s="22">
        <f t="shared" si="44"/>
        <v>0</v>
      </c>
      <c r="N143" s="22">
        <f t="shared" si="44"/>
        <v>0</v>
      </c>
      <c r="O143" s="22">
        <f t="shared" si="44"/>
        <v>0</v>
      </c>
    </row>
    <row r="144" spans="1:15" ht="15.6" x14ac:dyDescent="0.25">
      <c r="A144" s="31"/>
      <c r="B144" s="35"/>
      <c r="C144" s="14" t="s">
        <v>1</v>
      </c>
      <c r="D144" s="22">
        <f t="shared" si="40"/>
        <v>140</v>
      </c>
      <c r="E144" s="22">
        <v>0</v>
      </c>
      <c r="F144" s="15">
        <v>140</v>
      </c>
      <c r="G144" s="15">
        <v>0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</row>
    <row r="145" spans="1:16" ht="15.6" x14ac:dyDescent="0.25">
      <c r="A145" s="31"/>
      <c r="B145" s="35"/>
      <c r="C145" s="14" t="s">
        <v>2</v>
      </c>
      <c r="D145" s="22">
        <f t="shared" si="40"/>
        <v>0</v>
      </c>
      <c r="E145" s="22">
        <v>0</v>
      </c>
      <c r="F145" s="15">
        <v>0</v>
      </c>
      <c r="G145" s="15">
        <v>0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</row>
    <row r="146" spans="1:16" ht="15.6" x14ac:dyDescent="0.25">
      <c r="A146" s="31"/>
      <c r="B146" s="35"/>
      <c r="C146" s="14" t="s">
        <v>3</v>
      </c>
      <c r="D146" s="22">
        <f t="shared" si="40"/>
        <v>60</v>
      </c>
      <c r="E146" s="22">
        <v>0</v>
      </c>
      <c r="F146" s="22">
        <v>60</v>
      </c>
      <c r="G146" s="22">
        <v>0</v>
      </c>
      <c r="H146" s="22">
        <v>0</v>
      </c>
      <c r="I146" s="22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</row>
    <row r="147" spans="1:16" ht="14.25" customHeight="1" x14ac:dyDescent="0.25">
      <c r="A147" s="31"/>
      <c r="B147" s="35"/>
      <c r="C147" s="14" t="s">
        <v>4</v>
      </c>
      <c r="D147" s="22">
        <f t="shared" si="40"/>
        <v>0</v>
      </c>
      <c r="E147" s="23">
        <v>0</v>
      </c>
      <c r="F147" s="23">
        <v>0</v>
      </c>
      <c r="G147" s="23">
        <v>0</v>
      </c>
      <c r="H147" s="23">
        <v>0</v>
      </c>
      <c r="I147" s="23">
        <v>0</v>
      </c>
      <c r="J147" s="15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</row>
    <row r="148" spans="1:16" ht="15.6" x14ac:dyDescent="0.25">
      <c r="A148" s="31" t="s">
        <v>55</v>
      </c>
      <c r="B148" s="31" t="s">
        <v>76</v>
      </c>
      <c r="C148" s="14" t="s">
        <v>93</v>
      </c>
      <c r="D148" s="19">
        <f t="shared" si="40"/>
        <v>10709.9</v>
      </c>
      <c r="E148" s="19">
        <f t="shared" ref="E148:O148" si="45">E149+E150+E151+E153</f>
        <v>0</v>
      </c>
      <c r="F148" s="19">
        <f t="shared" si="45"/>
        <v>0</v>
      </c>
      <c r="G148" s="19">
        <f t="shared" si="45"/>
        <v>0</v>
      </c>
      <c r="H148" s="19">
        <f t="shared" si="45"/>
        <v>2290.1</v>
      </c>
      <c r="I148" s="19">
        <f t="shared" si="45"/>
        <v>4209.8999999999996</v>
      </c>
      <c r="J148" s="19">
        <f t="shared" si="45"/>
        <v>4209.8999999999996</v>
      </c>
      <c r="K148" s="19">
        <f t="shared" si="45"/>
        <v>0</v>
      </c>
      <c r="L148" s="19">
        <f t="shared" si="45"/>
        <v>0</v>
      </c>
      <c r="M148" s="19">
        <f t="shared" si="45"/>
        <v>0</v>
      </c>
      <c r="N148" s="19">
        <f t="shared" si="45"/>
        <v>0</v>
      </c>
      <c r="O148" s="19">
        <f t="shared" si="45"/>
        <v>0</v>
      </c>
    </row>
    <row r="149" spans="1:16" ht="15.6" x14ac:dyDescent="0.25">
      <c r="A149" s="31"/>
      <c r="B149" s="35"/>
      <c r="C149" s="14" t="s">
        <v>1</v>
      </c>
      <c r="D149" s="22">
        <f t="shared" si="40"/>
        <v>0</v>
      </c>
      <c r="E149" s="22">
        <v>0</v>
      </c>
      <c r="F149" s="15">
        <v>0</v>
      </c>
      <c r="G149" s="15">
        <v>0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</row>
    <row r="150" spans="1:16" ht="15.6" x14ac:dyDescent="0.25">
      <c r="A150" s="31"/>
      <c r="B150" s="35"/>
      <c r="C150" s="14" t="s">
        <v>2</v>
      </c>
      <c r="D150" s="22">
        <f t="shared" si="40"/>
        <v>0</v>
      </c>
      <c r="E150" s="22">
        <v>0</v>
      </c>
      <c r="F150" s="15">
        <v>0</v>
      </c>
      <c r="G150" s="15">
        <v>0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</row>
    <row r="151" spans="1:16" ht="15.6" x14ac:dyDescent="0.25">
      <c r="A151" s="31"/>
      <c r="B151" s="35"/>
      <c r="C151" s="14" t="s">
        <v>3</v>
      </c>
      <c r="D151" s="19">
        <f t="shared" si="40"/>
        <v>10709.9</v>
      </c>
      <c r="E151" s="19">
        <v>0</v>
      </c>
      <c r="F151" s="19">
        <v>0</v>
      </c>
      <c r="G151" s="19">
        <v>0</v>
      </c>
      <c r="H151" s="19">
        <v>2290.1</v>
      </c>
      <c r="I151" s="19">
        <v>4209.8999999999996</v>
      </c>
      <c r="J151" s="19">
        <v>4209.8999999999996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</row>
    <row r="152" spans="1:16" ht="31.2" x14ac:dyDescent="0.25">
      <c r="A152" s="31"/>
      <c r="B152" s="35"/>
      <c r="C152" s="12" t="s">
        <v>72</v>
      </c>
      <c r="D152" s="21">
        <f>E152+F152+G152+H152+I152+J152+K152</f>
        <v>4209.8999999999996</v>
      </c>
      <c r="E152" s="21">
        <v>0</v>
      </c>
      <c r="F152" s="13">
        <v>0</v>
      </c>
      <c r="G152" s="13">
        <v>0</v>
      </c>
      <c r="H152" s="13">
        <v>0</v>
      </c>
      <c r="I152" s="13">
        <v>0</v>
      </c>
      <c r="J152" s="13">
        <v>4209.8999999999996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</row>
    <row r="153" spans="1:16" ht="21.75" customHeight="1" x14ac:dyDescent="0.25">
      <c r="A153" s="31"/>
      <c r="B153" s="35"/>
      <c r="C153" s="14" t="s">
        <v>4</v>
      </c>
      <c r="D153" s="22">
        <f>E153+F153+G153+H153+I153+J153+K153+L153+M153+N153+O153</f>
        <v>0</v>
      </c>
      <c r="E153" s="23">
        <v>0</v>
      </c>
      <c r="F153" s="23">
        <v>0</v>
      </c>
      <c r="G153" s="23">
        <v>0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</row>
    <row r="154" spans="1:16" ht="15.6" x14ac:dyDescent="0.25">
      <c r="A154" s="31" t="s">
        <v>62</v>
      </c>
      <c r="B154" s="31" t="s">
        <v>125</v>
      </c>
      <c r="C154" s="14" t="s">
        <v>93</v>
      </c>
      <c r="D154" s="19">
        <f>D155+D156+D157+D159</f>
        <v>3505822.6</v>
      </c>
      <c r="E154" s="15">
        <f>E155+E156+E157+E159</f>
        <v>0</v>
      </c>
      <c r="F154" s="15">
        <f t="shared" ref="F154:O154" si="46">F155+F156+F157+F159</f>
        <v>0</v>
      </c>
      <c r="G154" s="15">
        <f t="shared" si="46"/>
        <v>416327.3</v>
      </c>
      <c r="H154" s="15">
        <f t="shared" si="46"/>
        <v>321908.5</v>
      </c>
      <c r="I154" s="15">
        <f t="shared" si="46"/>
        <v>190074.30000000002</v>
      </c>
      <c r="J154" s="15">
        <f t="shared" si="46"/>
        <v>645327.29999999993</v>
      </c>
      <c r="K154" s="15">
        <f t="shared" si="46"/>
        <v>829996.9</v>
      </c>
      <c r="L154" s="15">
        <f t="shared" si="46"/>
        <v>570965.5</v>
      </c>
      <c r="M154" s="15">
        <f t="shared" si="46"/>
        <v>299166.2</v>
      </c>
      <c r="N154" s="15">
        <f t="shared" si="46"/>
        <v>232056.6</v>
      </c>
      <c r="O154" s="15">
        <f t="shared" si="46"/>
        <v>0</v>
      </c>
    </row>
    <row r="155" spans="1:16" ht="15.6" x14ac:dyDescent="0.25">
      <c r="A155" s="31"/>
      <c r="B155" s="31"/>
      <c r="C155" s="14" t="s">
        <v>1</v>
      </c>
      <c r="D155" s="19">
        <f t="shared" ref="D155:D235" si="47">E155+F155+G155+H155+I155+J155+K155+L155+M155+N155+O155</f>
        <v>0</v>
      </c>
      <c r="E155" s="15">
        <v>0</v>
      </c>
      <c r="F155" s="15">
        <v>0</v>
      </c>
      <c r="G155" s="15">
        <v>0</v>
      </c>
      <c r="H155" s="15"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  <c r="N155" s="15">
        <v>0</v>
      </c>
      <c r="O155" s="15">
        <v>0</v>
      </c>
      <c r="P155" s="11"/>
    </row>
    <row r="156" spans="1:16" ht="15.6" x14ac:dyDescent="0.25">
      <c r="A156" s="31"/>
      <c r="B156" s="31"/>
      <c r="C156" s="14" t="s">
        <v>2</v>
      </c>
      <c r="D156" s="19">
        <f t="shared" si="47"/>
        <v>3236746.1</v>
      </c>
      <c r="E156" s="15">
        <v>0</v>
      </c>
      <c r="F156" s="15">
        <v>0</v>
      </c>
      <c r="G156" s="15">
        <v>342311</v>
      </c>
      <c r="H156" s="15">
        <v>304123.2</v>
      </c>
      <c r="I156" s="15">
        <v>173573.1</v>
      </c>
      <c r="J156" s="15">
        <f>532126.2+17347.6+3478.6-28555+77738.5</f>
        <v>602135.89999999991</v>
      </c>
      <c r="K156" s="15">
        <v>778545.9</v>
      </c>
      <c r="L156" s="24">
        <f>237774.5+236562.1+62371</f>
        <v>536707.6</v>
      </c>
      <c r="M156" s="24">
        <f>281216.2</f>
        <v>281216.2</v>
      </c>
      <c r="N156" s="24">
        <v>218133.2</v>
      </c>
      <c r="O156" s="15">
        <v>0</v>
      </c>
    </row>
    <row r="157" spans="1:16" ht="15.6" x14ac:dyDescent="0.25">
      <c r="A157" s="31"/>
      <c r="B157" s="31"/>
      <c r="C157" s="14" t="s">
        <v>3</v>
      </c>
      <c r="D157" s="19">
        <f t="shared" si="47"/>
        <v>269076.5</v>
      </c>
      <c r="E157" s="15">
        <v>0</v>
      </c>
      <c r="F157" s="15">
        <v>0</v>
      </c>
      <c r="G157" s="15">
        <v>74016.3</v>
      </c>
      <c r="H157" s="15">
        <f>16032.1+1753.2</f>
        <v>17785.3</v>
      </c>
      <c r="I157" s="15">
        <f>12055.3+480+1369+191+1877.7+528.2</f>
        <v>16501.2</v>
      </c>
      <c r="J157" s="15">
        <f>39140.3+1107.3+222+2721.8</f>
        <v>43191.400000000009</v>
      </c>
      <c r="K157" s="15">
        <v>51451</v>
      </c>
      <c r="L157" s="15">
        <f>5939.9+19835.7-5939.9+288.3-8117.1+7828.8+10441.1+3981.1</f>
        <v>34257.899999999994</v>
      </c>
      <c r="M157" s="15">
        <v>17950</v>
      </c>
      <c r="N157" s="15">
        <v>13923.4</v>
      </c>
      <c r="O157" s="15">
        <v>0</v>
      </c>
      <c r="P157" s="11"/>
    </row>
    <row r="158" spans="1:16" ht="51.75" customHeight="1" x14ac:dyDescent="0.25">
      <c r="A158" s="31"/>
      <c r="B158" s="31"/>
      <c r="C158" s="12" t="s">
        <v>25</v>
      </c>
      <c r="D158" s="21">
        <f t="shared" si="47"/>
        <v>1800.8</v>
      </c>
      <c r="E158" s="13">
        <v>0</v>
      </c>
      <c r="F158" s="13">
        <v>0</v>
      </c>
      <c r="G158" s="13">
        <v>47.6</v>
      </c>
      <c r="H158" s="13">
        <v>1753.2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</row>
    <row r="159" spans="1:16" ht="17.25" customHeight="1" x14ac:dyDescent="0.25">
      <c r="A159" s="31"/>
      <c r="B159" s="31"/>
      <c r="C159" s="14" t="s">
        <v>4</v>
      </c>
      <c r="D159" s="19">
        <f t="shared" si="47"/>
        <v>0</v>
      </c>
      <c r="E159" s="15">
        <v>0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25">
        <v>0</v>
      </c>
      <c r="M159" s="26">
        <v>0</v>
      </c>
      <c r="N159" s="26">
        <v>0</v>
      </c>
      <c r="O159" s="25">
        <v>0</v>
      </c>
    </row>
    <row r="160" spans="1:16" ht="15.6" x14ac:dyDescent="0.25">
      <c r="A160" s="31" t="s">
        <v>64</v>
      </c>
      <c r="B160" s="31" t="s">
        <v>68</v>
      </c>
      <c r="C160" s="14" t="s">
        <v>93</v>
      </c>
      <c r="D160" s="19">
        <f t="shared" si="47"/>
        <v>987.5</v>
      </c>
      <c r="E160" s="15">
        <f>E161+E162+E163+E164</f>
        <v>0</v>
      </c>
      <c r="F160" s="15">
        <f t="shared" ref="F160:O160" si="48">F161+F162+F163+F164</f>
        <v>0</v>
      </c>
      <c r="G160" s="15">
        <f t="shared" si="48"/>
        <v>987.5</v>
      </c>
      <c r="H160" s="15">
        <f t="shared" si="48"/>
        <v>0</v>
      </c>
      <c r="I160" s="15">
        <f t="shared" si="48"/>
        <v>0</v>
      </c>
      <c r="J160" s="15">
        <f t="shared" si="48"/>
        <v>0</v>
      </c>
      <c r="K160" s="15">
        <f t="shared" si="48"/>
        <v>0</v>
      </c>
      <c r="L160" s="15">
        <f t="shared" si="48"/>
        <v>0</v>
      </c>
      <c r="M160" s="15">
        <f t="shared" si="48"/>
        <v>0</v>
      </c>
      <c r="N160" s="15">
        <f t="shared" si="48"/>
        <v>0</v>
      </c>
      <c r="O160" s="15">
        <f t="shared" si="48"/>
        <v>0</v>
      </c>
    </row>
    <row r="161" spans="1:15" ht="15.6" x14ac:dyDescent="0.25">
      <c r="A161" s="31"/>
      <c r="B161" s="31"/>
      <c r="C161" s="14" t="s">
        <v>1</v>
      </c>
      <c r="D161" s="19">
        <f t="shared" si="47"/>
        <v>794.3</v>
      </c>
      <c r="E161" s="15">
        <v>0</v>
      </c>
      <c r="F161" s="15">
        <v>0</v>
      </c>
      <c r="G161" s="15">
        <v>794.3</v>
      </c>
      <c r="H161" s="15">
        <v>0</v>
      </c>
      <c r="I161" s="15">
        <v>0</v>
      </c>
      <c r="J161" s="15">
        <v>0</v>
      </c>
      <c r="K161" s="15">
        <v>0</v>
      </c>
      <c r="L161" s="15">
        <v>0</v>
      </c>
      <c r="M161" s="15">
        <v>0</v>
      </c>
      <c r="N161" s="15">
        <v>0</v>
      </c>
      <c r="O161" s="15">
        <v>0</v>
      </c>
    </row>
    <row r="162" spans="1:15" ht="15.6" x14ac:dyDescent="0.25">
      <c r="A162" s="31"/>
      <c r="B162" s="31"/>
      <c r="C162" s="14" t="s">
        <v>2</v>
      </c>
      <c r="D162" s="19">
        <f t="shared" si="47"/>
        <v>0</v>
      </c>
      <c r="E162" s="15">
        <v>0</v>
      </c>
      <c r="F162" s="15">
        <v>0</v>
      </c>
      <c r="G162" s="15">
        <v>0</v>
      </c>
      <c r="H162" s="15">
        <v>0</v>
      </c>
      <c r="I162" s="15">
        <v>0</v>
      </c>
      <c r="J162" s="15">
        <v>0</v>
      </c>
      <c r="K162" s="15">
        <v>0</v>
      </c>
      <c r="L162" s="15">
        <v>0</v>
      </c>
      <c r="M162" s="15">
        <v>0</v>
      </c>
      <c r="N162" s="15">
        <v>0</v>
      </c>
      <c r="O162" s="15">
        <v>0</v>
      </c>
    </row>
    <row r="163" spans="1:15" ht="15.6" x14ac:dyDescent="0.25">
      <c r="A163" s="31"/>
      <c r="B163" s="31"/>
      <c r="C163" s="14" t="s">
        <v>3</v>
      </c>
      <c r="D163" s="19">
        <f t="shared" si="47"/>
        <v>193.2</v>
      </c>
      <c r="E163" s="15">
        <v>0</v>
      </c>
      <c r="F163" s="15">
        <v>0</v>
      </c>
      <c r="G163" s="15">
        <v>193.2</v>
      </c>
      <c r="H163" s="15">
        <v>0</v>
      </c>
      <c r="I163" s="15">
        <v>0</v>
      </c>
      <c r="J163" s="15">
        <v>0</v>
      </c>
      <c r="K163" s="15">
        <v>0</v>
      </c>
      <c r="L163" s="15">
        <v>0</v>
      </c>
      <c r="M163" s="15">
        <v>0</v>
      </c>
      <c r="N163" s="15">
        <v>0</v>
      </c>
      <c r="O163" s="15">
        <v>0</v>
      </c>
    </row>
    <row r="164" spans="1:15" ht="35.25" customHeight="1" x14ac:dyDescent="0.25">
      <c r="A164" s="31"/>
      <c r="B164" s="31"/>
      <c r="C164" s="14" t="s">
        <v>4</v>
      </c>
      <c r="D164" s="19">
        <f t="shared" si="47"/>
        <v>0</v>
      </c>
      <c r="E164" s="15">
        <v>0</v>
      </c>
      <c r="F164" s="15">
        <v>0</v>
      </c>
      <c r="G164" s="15">
        <v>0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</row>
    <row r="165" spans="1:15" ht="15.6" x14ac:dyDescent="0.25">
      <c r="A165" s="31" t="s">
        <v>74</v>
      </c>
      <c r="B165" s="45" t="s">
        <v>70</v>
      </c>
      <c r="C165" s="14" t="s">
        <v>93</v>
      </c>
      <c r="D165" s="19">
        <f t="shared" si="47"/>
        <v>35</v>
      </c>
      <c r="E165" s="15">
        <f>E166+E167+E168+E169</f>
        <v>0</v>
      </c>
      <c r="F165" s="15">
        <f t="shared" ref="F165:O165" si="49">F166+F167+F168+F169</f>
        <v>0</v>
      </c>
      <c r="G165" s="15">
        <f t="shared" si="49"/>
        <v>35</v>
      </c>
      <c r="H165" s="15">
        <f t="shared" si="49"/>
        <v>0</v>
      </c>
      <c r="I165" s="15">
        <f t="shared" si="49"/>
        <v>0</v>
      </c>
      <c r="J165" s="15">
        <f t="shared" si="49"/>
        <v>0</v>
      </c>
      <c r="K165" s="15">
        <f t="shared" si="49"/>
        <v>0</v>
      </c>
      <c r="L165" s="15">
        <f t="shared" si="49"/>
        <v>0</v>
      </c>
      <c r="M165" s="15">
        <f t="shared" si="49"/>
        <v>0</v>
      </c>
      <c r="N165" s="15">
        <f t="shared" si="49"/>
        <v>0</v>
      </c>
      <c r="O165" s="15">
        <f t="shared" si="49"/>
        <v>0</v>
      </c>
    </row>
    <row r="166" spans="1:15" ht="15.6" x14ac:dyDescent="0.25">
      <c r="A166" s="31"/>
      <c r="B166" s="46"/>
      <c r="C166" s="14" t="s">
        <v>1</v>
      </c>
      <c r="D166" s="19">
        <f t="shared" si="47"/>
        <v>0</v>
      </c>
      <c r="E166" s="15">
        <v>0</v>
      </c>
      <c r="F166" s="15">
        <v>0</v>
      </c>
      <c r="G166" s="15">
        <v>0</v>
      </c>
      <c r="H166" s="15">
        <v>0</v>
      </c>
      <c r="I166" s="15">
        <v>0</v>
      </c>
      <c r="J166" s="15">
        <v>0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</row>
    <row r="167" spans="1:15" ht="15.6" x14ac:dyDescent="0.25">
      <c r="A167" s="31"/>
      <c r="B167" s="46"/>
      <c r="C167" s="14" t="s">
        <v>2</v>
      </c>
      <c r="D167" s="19">
        <f t="shared" si="47"/>
        <v>0</v>
      </c>
      <c r="E167" s="15">
        <v>0</v>
      </c>
      <c r="F167" s="15">
        <v>0</v>
      </c>
      <c r="G167" s="15">
        <v>0</v>
      </c>
      <c r="H167" s="15"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N167" s="15">
        <v>0</v>
      </c>
      <c r="O167" s="15">
        <v>0</v>
      </c>
    </row>
    <row r="168" spans="1:15" ht="15.6" x14ac:dyDescent="0.25">
      <c r="A168" s="31"/>
      <c r="B168" s="46"/>
      <c r="C168" s="14" t="s">
        <v>3</v>
      </c>
      <c r="D168" s="19">
        <f t="shared" si="47"/>
        <v>35</v>
      </c>
      <c r="E168" s="15">
        <v>0</v>
      </c>
      <c r="F168" s="15">
        <v>0</v>
      </c>
      <c r="G168" s="15">
        <v>35</v>
      </c>
      <c r="H168" s="15"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</row>
    <row r="169" spans="1:15" ht="18" customHeight="1" x14ac:dyDescent="0.25">
      <c r="A169" s="31"/>
      <c r="B169" s="47"/>
      <c r="C169" s="14" t="s">
        <v>4</v>
      </c>
      <c r="D169" s="19">
        <f t="shared" si="47"/>
        <v>0</v>
      </c>
      <c r="E169" s="15">
        <v>0</v>
      </c>
      <c r="F169" s="15">
        <v>0</v>
      </c>
      <c r="G169" s="15">
        <v>0</v>
      </c>
      <c r="H169" s="15"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0</v>
      </c>
      <c r="N169" s="15">
        <v>0</v>
      </c>
      <c r="O169" s="15">
        <v>0</v>
      </c>
    </row>
    <row r="170" spans="1:15" ht="15" customHeight="1" x14ac:dyDescent="0.25">
      <c r="A170" s="31" t="s">
        <v>81</v>
      </c>
      <c r="B170" s="31" t="s">
        <v>77</v>
      </c>
      <c r="C170" s="14" t="s">
        <v>93</v>
      </c>
      <c r="D170" s="19">
        <f t="shared" si="47"/>
        <v>6356.5</v>
      </c>
      <c r="E170" s="15">
        <f>E171+E172+E173+E174</f>
        <v>0</v>
      </c>
      <c r="F170" s="15">
        <f t="shared" ref="F170:O170" si="50">F171+F172+F173+F174</f>
        <v>0</v>
      </c>
      <c r="G170" s="15">
        <f t="shared" si="50"/>
        <v>0</v>
      </c>
      <c r="H170" s="15">
        <f t="shared" si="50"/>
        <v>532.5</v>
      </c>
      <c r="I170" s="15">
        <f t="shared" si="50"/>
        <v>563.69999999999993</v>
      </c>
      <c r="J170" s="15">
        <f t="shared" si="50"/>
        <v>5260.3</v>
      </c>
      <c r="K170" s="15">
        <f t="shared" si="50"/>
        <v>0</v>
      </c>
      <c r="L170" s="15">
        <f t="shared" si="50"/>
        <v>0</v>
      </c>
      <c r="M170" s="15">
        <f t="shared" si="50"/>
        <v>0</v>
      </c>
      <c r="N170" s="15">
        <f t="shared" si="50"/>
        <v>0</v>
      </c>
      <c r="O170" s="15">
        <f t="shared" si="50"/>
        <v>0</v>
      </c>
    </row>
    <row r="171" spans="1:15" ht="15.6" x14ac:dyDescent="0.25">
      <c r="A171" s="31"/>
      <c r="B171" s="31"/>
      <c r="C171" s="14" t="s">
        <v>1</v>
      </c>
      <c r="D171" s="19">
        <f t="shared" si="47"/>
        <v>0</v>
      </c>
      <c r="E171" s="15">
        <v>0</v>
      </c>
      <c r="F171" s="15">
        <v>0</v>
      </c>
      <c r="G171" s="15">
        <v>0</v>
      </c>
      <c r="H171" s="15">
        <v>0</v>
      </c>
      <c r="I171" s="15">
        <v>0</v>
      </c>
      <c r="J171" s="15">
        <v>0</v>
      </c>
      <c r="K171" s="15">
        <v>0</v>
      </c>
      <c r="L171" s="15">
        <v>0</v>
      </c>
      <c r="M171" s="15">
        <v>0</v>
      </c>
      <c r="N171" s="15">
        <v>0</v>
      </c>
      <c r="O171" s="15">
        <v>0</v>
      </c>
    </row>
    <row r="172" spans="1:15" ht="15.6" x14ac:dyDescent="0.25">
      <c r="A172" s="31"/>
      <c r="B172" s="31"/>
      <c r="C172" s="14" t="s">
        <v>2</v>
      </c>
      <c r="D172" s="19">
        <f t="shared" si="47"/>
        <v>0</v>
      </c>
      <c r="E172" s="15">
        <v>0</v>
      </c>
      <c r="F172" s="15">
        <v>0</v>
      </c>
      <c r="G172" s="15">
        <v>0</v>
      </c>
      <c r="H172" s="15">
        <v>0</v>
      </c>
      <c r="I172" s="15">
        <v>0</v>
      </c>
      <c r="J172" s="15">
        <v>0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</row>
    <row r="173" spans="1:15" ht="15.6" x14ac:dyDescent="0.25">
      <c r="A173" s="31"/>
      <c r="B173" s="31"/>
      <c r="C173" s="14" t="s">
        <v>3</v>
      </c>
      <c r="D173" s="19">
        <f t="shared" si="47"/>
        <v>6356.5</v>
      </c>
      <c r="E173" s="15">
        <v>0</v>
      </c>
      <c r="F173" s="15">
        <v>0</v>
      </c>
      <c r="G173" s="15">
        <v>0</v>
      </c>
      <c r="H173" s="15">
        <v>532.5</v>
      </c>
      <c r="I173" s="15">
        <f>1109.8-546.1</f>
        <v>563.69999999999993</v>
      </c>
      <c r="J173" s="15">
        <f>8100-85.7-2754</f>
        <v>5260.3</v>
      </c>
      <c r="K173" s="15">
        <v>0</v>
      </c>
      <c r="L173" s="15">
        <v>0</v>
      </c>
      <c r="M173" s="15">
        <v>0</v>
      </c>
      <c r="N173" s="15">
        <v>0</v>
      </c>
      <c r="O173" s="15">
        <v>0</v>
      </c>
    </row>
    <row r="174" spans="1:15" ht="16.5" customHeight="1" x14ac:dyDescent="0.25">
      <c r="A174" s="31"/>
      <c r="B174" s="31"/>
      <c r="C174" s="14" t="s">
        <v>4</v>
      </c>
      <c r="D174" s="19">
        <f t="shared" si="47"/>
        <v>0</v>
      </c>
      <c r="E174" s="15">
        <v>0</v>
      </c>
      <c r="F174" s="15">
        <v>0</v>
      </c>
      <c r="G174" s="15">
        <v>0</v>
      </c>
      <c r="H174" s="15">
        <v>0</v>
      </c>
      <c r="I174" s="15">
        <v>0</v>
      </c>
      <c r="J174" s="15">
        <v>0</v>
      </c>
      <c r="K174" s="15">
        <v>0</v>
      </c>
      <c r="L174" s="15">
        <v>0</v>
      </c>
      <c r="M174" s="15">
        <v>0</v>
      </c>
      <c r="N174" s="15">
        <v>0</v>
      </c>
      <c r="O174" s="15">
        <v>0</v>
      </c>
    </row>
    <row r="175" spans="1:15" ht="15.6" x14ac:dyDescent="0.25">
      <c r="A175" s="31" t="s">
        <v>82</v>
      </c>
      <c r="B175" s="31" t="s">
        <v>130</v>
      </c>
      <c r="C175" s="14" t="s">
        <v>93</v>
      </c>
      <c r="D175" s="19">
        <f t="shared" si="47"/>
        <v>1442.8000000000002</v>
      </c>
      <c r="E175" s="15">
        <f>E176+E177+E178+E179</f>
        <v>0</v>
      </c>
      <c r="F175" s="15">
        <f t="shared" ref="F175:O175" si="51">F176+F177+F178+F179</f>
        <v>0</v>
      </c>
      <c r="G175" s="15">
        <f t="shared" si="51"/>
        <v>0</v>
      </c>
      <c r="H175" s="15">
        <f t="shared" si="51"/>
        <v>0</v>
      </c>
      <c r="I175" s="15">
        <f t="shared" si="51"/>
        <v>1442.8000000000002</v>
      </c>
      <c r="J175" s="15">
        <f t="shared" si="51"/>
        <v>0</v>
      </c>
      <c r="K175" s="15">
        <f t="shared" si="51"/>
        <v>0</v>
      </c>
      <c r="L175" s="15">
        <f t="shared" si="51"/>
        <v>0</v>
      </c>
      <c r="M175" s="15">
        <f t="shared" si="51"/>
        <v>0</v>
      </c>
      <c r="N175" s="15">
        <f t="shared" si="51"/>
        <v>0</v>
      </c>
      <c r="O175" s="15">
        <f t="shared" si="51"/>
        <v>0</v>
      </c>
    </row>
    <row r="176" spans="1:15" ht="15.6" x14ac:dyDescent="0.25">
      <c r="A176" s="31"/>
      <c r="B176" s="31"/>
      <c r="C176" s="14" t="s">
        <v>1</v>
      </c>
      <c r="D176" s="19">
        <f t="shared" si="47"/>
        <v>0</v>
      </c>
      <c r="E176" s="15">
        <v>0</v>
      </c>
      <c r="F176" s="15">
        <v>0</v>
      </c>
      <c r="G176" s="15">
        <v>0</v>
      </c>
      <c r="H176" s="15">
        <v>0</v>
      </c>
      <c r="I176" s="15">
        <v>0</v>
      </c>
      <c r="J176" s="15">
        <v>0</v>
      </c>
      <c r="K176" s="15">
        <v>0</v>
      </c>
      <c r="L176" s="15">
        <v>0</v>
      </c>
      <c r="M176" s="15">
        <v>0</v>
      </c>
      <c r="N176" s="15">
        <v>0</v>
      </c>
      <c r="O176" s="15">
        <v>0</v>
      </c>
    </row>
    <row r="177" spans="1:15" ht="15.6" x14ac:dyDescent="0.25">
      <c r="A177" s="31"/>
      <c r="B177" s="31"/>
      <c r="C177" s="14" t="s">
        <v>2</v>
      </c>
      <c r="D177" s="19">
        <f t="shared" si="47"/>
        <v>1038.7</v>
      </c>
      <c r="E177" s="15">
        <v>0</v>
      </c>
      <c r="F177" s="15">
        <v>0</v>
      </c>
      <c r="G177" s="15">
        <v>0</v>
      </c>
      <c r="H177" s="15">
        <v>0</v>
      </c>
      <c r="I177" s="15">
        <f>613+425.7</f>
        <v>1038.7</v>
      </c>
      <c r="J177" s="15">
        <v>0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</row>
    <row r="178" spans="1:15" ht="15.6" x14ac:dyDescent="0.25">
      <c r="A178" s="31"/>
      <c r="B178" s="31"/>
      <c r="C178" s="14" t="s">
        <v>3</v>
      </c>
      <c r="D178" s="19">
        <f t="shared" si="47"/>
        <v>404.1</v>
      </c>
      <c r="E178" s="15">
        <v>0</v>
      </c>
      <c r="F178" s="15">
        <v>0</v>
      </c>
      <c r="G178" s="15">
        <v>0</v>
      </c>
      <c r="H178" s="15">
        <v>0</v>
      </c>
      <c r="I178" s="15">
        <f>213.3+190.8</f>
        <v>404.1</v>
      </c>
      <c r="J178" s="15">
        <v>0</v>
      </c>
      <c r="K178" s="15">
        <v>0</v>
      </c>
      <c r="L178" s="15">
        <v>0</v>
      </c>
      <c r="M178" s="15">
        <f>319.5-319.5</f>
        <v>0</v>
      </c>
      <c r="N178" s="15">
        <v>0</v>
      </c>
      <c r="O178" s="15">
        <v>0</v>
      </c>
    </row>
    <row r="179" spans="1:15" ht="18" customHeight="1" x14ac:dyDescent="0.25">
      <c r="A179" s="31"/>
      <c r="B179" s="31"/>
      <c r="C179" s="14" t="s">
        <v>4</v>
      </c>
      <c r="D179" s="19">
        <f t="shared" si="47"/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</row>
    <row r="180" spans="1:15" ht="15.6" x14ac:dyDescent="0.25">
      <c r="A180" s="31" t="s">
        <v>83</v>
      </c>
      <c r="B180" s="31" t="s">
        <v>87</v>
      </c>
      <c r="C180" s="14" t="s">
        <v>93</v>
      </c>
      <c r="D180" s="19">
        <f t="shared" si="47"/>
        <v>100</v>
      </c>
      <c r="E180" s="15">
        <f>E181+E182+E183+E184</f>
        <v>0</v>
      </c>
      <c r="F180" s="15">
        <f t="shared" ref="F180:O180" si="52">F181+F182+F183+F184</f>
        <v>0</v>
      </c>
      <c r="G180" s="15">
        <f t="shared" si="52"/>
        <v>0</v>
      </c>
      <c r="H180" s="15">
        <f t="shared" si="52"/>
        <v>0</v>
      </c>
      <c r="I180" s="15">
        <f t="shared" si="52"/>
        <v>100</v>
      </c>
      <c r="J180" s="15">
        <f t="shared" si="52"/>
        <v>0</v>
      </c>
      <c r="K180" s="15">
        <f t="shared" si="52"/>
        <v>0</v>
      </c>
      <c r="L180" s="15">
        <f t="shared" si="52"/>
        <v>0</v>
      </c>
      <c r="M180" s="15">
        <f t="shared" si="52"/>
        <v>0</v>
      </c>
      <c r="N180" s="15">
        <f t="shared" si="52"/>
        <v>0</v>
      </c>
      <c r="O180" s="15">
        <f t="shared" si="52"/>
        <v>0</v>
      </c>
    </row>
    <row r="181" spans="1:15" ht="15.6" x14ac:dyDescent="0.25">
      <c r="A181" s="31"/>
      <c r="B181" s="31"/>
      <c r="C181" s="14" t="s">
        <v>1</v>
      </c>
      <c r="D181" s="19">
        <f t="shared" si="47"/>
        <v>0</v>
      </c>
      <c r="E181" s="15">
        <v>0</v>
      </c>
      <c r="F181" s="15">
        <v>0</v>
      </c>
      <c r="G181" s="15">
        <v>0</v>
      </c>
      <c r="H181" s="15"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</row>
    <row r="182" spans="1:15" ht="15.6" x14ac:dyDescent="0.25">
      <c r="A182" s="31"/>
      <c r="B182" s="31"/>
      <c r="C182" s="14" t="s">
        <v>2</v>
      </c>
      <c r="D182" s="19">
        <f t="shared" si="47"/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</row>
    <row r="183" spans="1:15" ht="15.6" x14ac:dyDescent="0.25">
      <c r="A183" s="31"/>
      <c r="B183" s="31"/>
      <c r="C183" s="14" t="s">
        <v>3</v>
      </c>
      <c r="D183" s="19">
        <f t="shared" si="47"/>
        <v>100</v>
      </c>
      <c r="E183" s="15">
        <v>0</v>
      </c>
      <c r="F183" s="15">
        <v>0</v>
      </c>
      <c r="G183" s="15">
        <v>0</v>
      </c>
      <c r="H183" s="15">
        <v>0</v>
      </c>
      <c r="I183" s="15">
        <v>100</v>
      </c>
      <c r="J183" s="15">
        <v>0</v>
      </c>
      <c r="K183" s="15">
        <v>0</v>
      </c>
      <c r="L183" s="15">
        <v>0</v>
      </c>
      <c r="M183" s="15">
        <v>0</v>
      </c>
      <c r="N183" s="15">
        <v>0</v>
      </c>
      <c r="O183" s="15">
        <v>0</v>
      </c>
    </row>
    <row r="184" spans="1:15" ht="17.25" customHeight="1" x14ac:dyDescent="0.25">
      <c r="A184" s="31"/>
      <c r="B184" s="31"/>
      <c r="C184" s="14" t="s">
        <v>4</v>
      </c>
      <c r="D184" s="19">
        <f t="shared" si="47"/>
        <v>0</v>
      </c>
      <c r="E184" s="15"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0</v>
      </c>
      <c r="K184" s="15">
        <v>0</v>
      </c>
      <c r="L184" s="15">
        <v>0</v>
      </c>
      <c r="M184" s="15">
        <v>0</v>
      </c>
      <c r="N184" s="15">
        <v>0</v>
      </c>
      <c r="O184" s="15">
        <v>0</v>
      </c>
    </row>
    <row r="185" spans="1:15" ht="21" customHeight="1" x14ac:dyDescent="0.25">
      <c r="A185" s="31" t="s">
        <v>107</v>
      </c>
      <c r="B185" s="31" t="s">
        <v>131</v>
      </c>
      <c r="C185" s="14" t="s">
        <v>93</v>
      </c>
      <c r="D185" s="19">
        <f t="shared" si="47"/>
        <v>1005</v>
      </c>
      <c r="E185" s="15">
        <f>E186+E187+E188+E189</f>
        <v>0</v>
      </c>
      <c r="F185" s="15">
        <f t="shared" ref="F185:O185" si="53">F186+F187+F188+F189</f>
        <v>0</v>
      </c>
      <c r="G185" s="15">
        <f t="shared" si="53"/>
        <v>0</v>
      </c>
      <c r="H185" s="15">
        <f t="shared" si="53"/>
        <v>0</v>
      </c>
      <c r="I185" s="15">
        <f t="shared" si="53"/>
        <v>0</v>
      </c>
      <c r="J185" s="15">
        <f t="shared" si="53"/>
        <v>665</v>
      </c>
      <c r="K185" s="15">
        <f t="shared" si="53"/>
        <v>340</v>
      </c>
      <c r="L185" s="15">
        <f t="shared" si="53"/>
        <v>0</v>
      </c>
      <c r="M185" s="15">
        <f t="shared" si="53"/>
        <v>0</v>
      </c>
      <c r="N185" s="15">
        <f t="shared" si="53"/>
        <v>0</v>
      </c>
      <c r="O185" s="15">
        <f t="shared" si="53"/>
        <v>0</v>
      </c>
    </row>
    <row r="186" spans="1:15" ht="21" customHeight="1" x14ac:dyDescent="0.25">
      <c r="A186" s="31"/>
      <c r="B186" s="31"/>
      <c r="C186" s="14" t="s">
        <v>1</v>
      </c>
      <c r="D186" s="19">
        <f t="shared" si="47"/>
        <v>0</v>
      </c>
      <c r="E186" s="15">
        <v>0</v>
      </c>
      <c r="F186" s="15">
        <v>0</v>
      </c>
      <c r="G186" s="15">
        <v>0</v>
      </c>
      <c r="H186" s="15">
        <v>0</v>
      </c>
      <c r="I186" s="15">
        <v>0</v>
      </c>
      <c r="J186" s="15">
        <v>0</v>
      </c>
      <c r="K186" s="15">
        <v>0</v>
      </c>
      <c r="L186" s="15">
        <v>0</v>
      </c>
      <c r="M186" s="15">
        <v>0</v>
      </c>
      <c r="N186" s="15">
        <v>0</v>
      </c>
      <c r="O186" s="15">
        <v>0</v>
      </c>
    </row>
    <row r="187" spans="1:15" ht="21" customHeight="1" x14ac:dyDescent="0.25">
      <c r="A187" s="31"/>
      <c r="B187" s="31"/>
      <c r="C187" s="14" t="s">
        <v>2</v>
      </c>
      <c r="D187" s="19">
        <f t="shared" si="47"/>
        <v>0</v>
      </c>
      <c r="E187" s="15">
        <v>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15">
        <v>0</v>
      </c>
      <c r="N187" s="15">
        <v>0</v>
      </c>
      <c r="O187" s="15">
        <v>0</v>
      </c>
    </row>
    <row r="188" spans="1:15" ht="21" customHeight="1" x14ac:dyDescent="0.25">
      <c r="A188" s="31"/>
      <c r="B188" s="31"/>
      <c r="C188" s="14" t="s">
        <v>3</v>
      </c>
      <c r="D188" s="19">
        <f t="shared" si="47"/>
        <v>1005</v>
      </c>
      <c r="E188" s="15">
        <v>0</v>
      </c>
      <c r="F188" s="15">
        <v>0</v>
      </c>
      <c r="G188" s="15">
        <v>0</v>
      </c>
      <c r="H188" s="15">
        <v>0</v>
      </c>
      <c r="I188" s="15">
        <v>0</v>
      </c>
      <c r="J188" s="15">
        <f>1700-1035</f>
        <v>665</v>
      </c>
      <c r="K188" s="15">
        <f>500-160</f>
        <v>340</v>
      </c>
      <c r="L188" s="15">
        <v>0</v>
      </c>
      <c r="M188" s="15">
        <v>0</v>
      </c>
      <c r="N188" s="15">
        <v>0</v>
      </c>
      <c r="O188" s="15">
        <v>0</v>
      </c>
    </row>
    <row r="189" spans="1:15" ht="38.25" customHeight="1" x14ac:dyDescent="0.25">
      <c r="A189" s="31"/>
      <c r="B189" s="31"/>
      <c r="C189" s="14" t="s">
        <v>4</v>
      </c>
      <c r="D189" s="19">
        <f t="shared" si="47"/>
        <v>0</v>
      </c>
      <c r="E189" s="15">
        <v>0</v>
      </c>
      <c r="F189" s="15">
        <v>0</v>
      </c>
      <c r="G189" s="15">
        <v>0</v>
      </c>
      <c r="H189" s="15">
        <v>0</v>
      </c>
      <c r="I189" s="15">
        <v>0</v>
      </c>
      <c r="J189" s="15">
        <v>0</v>
      </c>
      <c r="K189" s="15">
        <v>0</v>
      </c>
      <c r="L189" s="15">
        <v>0</v>
      </c>
      <c r="M189" s="15">
        <v>0</v>
      </c>
      <c r="N189" s="15">
        <v>0</v>
      </c>
      <c r="O189" s="15">
        <v>0</v>
      </c>
    </row>
    <row r="190" spans="1:15" ht="29.25" customHeight="1" x14ac:dyDescent="0.25">
      <c r="A190" s="31" t="s">
        <v>110</v>
      </c>
      <c r="B190" s="31" t="s">
        <v>112</v>
      </c>
      <c r="C190" s="14" t="s">
        <v>93</v>
      </c>
      <c r="D190" s="19">
        <f t="shared" si="47"/>
        <v>37146</v>
      </c>
      <c r="E190" s="15">
        <f>E191+E192+E193+E194</f>
        <v>0</v>
      </c>
      <c r="F190" s="15">
        <f t="shared" ref="F190:O190" si="54">F191+F192+F193+F194</f>
        <v>0</v>
      </c>
      <c r="G190" s="15">
        <f t="shared" si="54"/>
        <v>0</v>
      </c>
      <c r="H190" s="15">
        <f t="shared" si="54"/>
        <v>0</v>
      </c>
      <c r="I190" s="15">
        <f t="shared" si="54"/>
        <v>0</v>
      </c>
      <c r="J190" s="15">
        <f t="shared" si="54"/>
        <v>37146</v>
      </c>
      <c r="K190" s="15">
        <f t="shared" si="54"/>
        <v>0</v>
      </c>
      <c r="L190" s="15">
        <f t="shared" si="54"/>
        <v>0</v>
      </c>
      <c r="M190" s="15">
        <f t="shared" si="54"/>
        <v>0</v>
      </c>
      <c r="N190" s="15">
        <f t="shared" si="54"/>
        <v>0</v>
      </c>
      <c r="O190" s="15">
        <f t="shared" si="54"/>
        <v>0</v>
      </c>
    </row>
    <row r="191" spans="1:15" ht="15.75" customHeight="1" x14ac:dyDescent="0.25">
      <c r="A191" s="31"/>
      <c r="B191" s="31"/>
      <c r="C191" s="14" t="s">
        <v>1</v>
      </c>
      <c r="D191" s="19">
        <f t="shared" si="47"/>
        <v>36000</v>
      </c>
      <c r="E191" s="15">
        <v>0</v>
      </c>
      <c r="F191" s="15">
        <v>0</v>
      </c>
      <c r="G191" s="15">
        <v>0</v>
      </c>
      <c r="H191" s="15">
        <v>0</v>
      </c>
      <c r="I191" s="15">
        <v>0</v>
      </c>
      <c r="J191" s="15">
        <v>36000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</row>
    <row r="192" spans="1:15" ht="15.75" customHeight="1" x14ac:dyDescent="0.25">
      <c r="A192" s="31"/>
      <c r="B192" s="31"/>
      <c r="C192" s="14" t="s">
        <v>2</v>
      </c>
      <c r="D192" s="19">
        <f t="shared" si="47"/>
        <v>0</v>
      </c>
      <c r="E192" s="15">
        <v>0</v>
      </c>
      <c r="F192" s="15">
        <v>0</v>
      </c>
      <c r="G192" s="15">
        <v>0</v>
      </c>
      <c r="H192" s="15"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  <c r="N192" s="15">
        <v>0</v>
      </c>
      <c r="O192" s="15">
        <v>0</v>
      </c>
    </row>
    <row r="193" spans="1:15" ht="15.75" customHeight="1" x14ac:dyDescent="0.25">
      <c r="A193" s="31"/>
      <c r="B193" s="31"/>
      <c r="C193" s="14" t="s">
        <v>3</v>
      </c>
      <c r="D193" s="19">
        <f t="shared" si="47"/>
        <v>1146</v>
      </c>
      <c r="E193" s="15">
        <v>0</v>
      </c>
      <c r="F193" s="15">
        <v>0</v>
      </c>
      <c r="G193" s="15">
        <v>0</v>
      </c>
      <c r="H193" s="15">
        <v>0</v>
      </c>
      <c r="I193" s="15">
        <v>0</v>
      </c>
      <c r="J193" s="15">
        <v>1146</v>
      </c>
      <c r="K193" s="15">
        <v>0</v>
      </c>
      <c r="L193" s="15">
        <v>0</v>
      </c>
      <c r="M193" s="15">
        <v>0</v>
      </c>
      <c r="N193" s="15">
        <v>0</v>
      </c>
      <c r="O193" s="15">
        <v>0</v>
      </c>
    </row>
    <row r="194" spans="1:15" ht="81.75" customHeight="1" x14ac:dyDescent="0.25">
      <c r="A194" s="31"/>
      <c r="B194" s="31"/>
      <c r="C194" s="14" t="s">
        <v>4</v>
      </c>
      <c r="D194" s="19">
        <f t="shared" si="47"/>
        <v>0</v>
      </c>
      <c r="E194" s="15">
        <v>0</v>
      </c>
      <c r="F194" s="15">
        <v>0</v>
      </c>
      <c r="G194" s="15">
        <v>0</v>
      </c>
      <c r="H194" s="15">
        <v>0</v>
      </c>
      <c r="I194" s="15">
        <v>0</v>
      </c>
      <c r="J194" s="15">
        <v>0</v>
      </c>
      <c r="K194" s="15">
        <v>0</v>
      </c>
      <c r="L194" s="15">
        <v>0</v>
      </c>
      <c r="M194" s="15">
        <v>0</v>
      </c>
      <c r="N194" s="15">
        <v>0</v>
      </c>
      <c r="O194" s="15">
        <v>0</v>
      </c>
    </row>
    <row r="195" spans="1:15" ht="15.6" x14ac:dyDescent="0.25">
      <c r="A195" s="31" t="s">
        <v>113</v>
      </c>
      <c r="B195" s="31" t="s">
        <v>114</v>
      </c>
      <c r="C195" s="14" t="s">
        <v>93</v>
      </c>
      <c r="D195" s="19">
        <f t="shared" si="47"/>
        <v>0</v>
      </c>
      <c r="E195" s="15">
        <f>E196+E197+E198+E199</f>
        <v>0</v>
      </c>
      <c r="F195" s="15">
        <f t="shared" ref="F195:O195" si="55">F196+F197+F198+F199</f>
        <v>0</v>
      </c>
      <c r="G195" s="15">
        <f t="shared" si="55"/>
        <v>0</v>
      </c>
      <c r="H195" s="15">
        <f t="shared" si="55"/>
        <v>0</v>
      </c>
      <c r="I195" s="15">
        <f t="shared" si="55"/>
        <v>0</v>
      </c>
      <c r="J195" s="15">
        <f t="shared" si="55"/>
        <v>0</v>
      </c>
      <c r="K195" s="15">
        <f t="shared" si="55"/>
        <v>0</v>
      </c>
      <c r="L195" s="15">
        <f t="shared" si="55"/>
        <v>0</v>
      </c>
      <c r="M195" s="15">
        <f t="shared" si="55"/>
        <v>0</v>
      </c>
      <c r="N195" s="15">
        <f t="shared" si="55"/>
        <v>0</v>
      </c>
      <c r="O195" s="15">
        <f t="shared" si="55"/>
        <v>0</v>
      </c>
    </row>
    <row r="196" spans="1:15" ht="15.75" customHeight="1" x14ac:dyDescent="0.25">
      <c r="A196" s="31"/>
      <c r="B196" s="31"/>
      <c r="C196" s="14" t="s">
        <v>1</v>
      </c>
      <c r="D196" s="19">
        <f t="shared" si="47"/>
        <v>0</v>
      </c>
      <c r="E196" s="15">
        <v>0</v>
      </c>
      <c r="F196" s="15">
        <v>0</v>
      </c>
      <c r="G196" s="15">
        <v>0</v>
      </c>
      <c r="H196" s="15">
        <v>0</v>
      </c>
      <c r="I196" s="15">
        <v>0</v>
      </c>
      <c r="J196" s="15">
        <v>0</v>
      </c>
      <c r="K196" s="15">
        <v>0</v>
      </c>
      <c r="L196" s="15">
        <v>0</v>
      </c>
      <c r="M196" s="15">
        <v>0</v>
      </c>
      <c r="N196" s="15">
        <v>0</v>
      </c>
      <c r="O196" s="15">
        <v>0</v>
      </c>
    </row>
    <row r="197" spans="1:15" ht="15.75" customHeight="1" x14ac:dyDescent="0.25">
      <c r="A197" s="31"/>
      <c r="B197" s="31"/>
      <c r="C197" s="14" t="s">
        <v>2</v>
      </c>
      <c r="D197" s="19">
        <f t="shared" si="47"/>
        <v>0</v>
      </c>
      <c r="E197" s="15">
        <v>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</row>
    <row r="198" spans="1:15" ht="15.75" customHeight="1" x14ac:dyDescent="0.25">
      <c r="A198" s="31"/>
      <c r="B198" s="31"/>
      <c r="C198" s="14" t="s">
        <v>3</v>
      </c>
      <c r="D198" s="19">
        <f t="shared" si="47"/>
        <v>0</v>
      </c>
      <c r="E198" s="15">
        <v>0</v>
      </c>
      <c r="F198" s="15">
        <v>0</v>
      </c>
      <c r="G198" s="15">
        <v>0</v>
      </c>
      <c r="H198" s="15">
        <v>0</v>
      </c>
      <c r="I198" s="15">
        <v>0</v>
      </c>
      <c r="J198" s="15">
        <v>0</v>
      </c>
      <c r="K198" s="15">
        <v>0</v>
      </c>
      <c r="L198" s="15">
        <v>0</v>
      </c>
      <c r="M198" s="15">
        <v>0</v>
      </c>
      <c r="N198" s="15">
        <v>0</v>
      </c>
      <c r="O198" s="15">
        <v>0</v>
      </c>
    </row>
    <row r="199" spans="1:15" ht="15.75" customHeight="1" x14ac:dyDescent="0.25">
      <c r="A199" s="31"/>
      <c r="B199" s="31"/>
      <c r="C199" s="14" t="s">
        <v>4</v>
      </c>
      <c r="D199" s="19">
        <f t="shared" si="47"/>
        <v>0</v>
      </c>
      <c r="E199" s="15">
        <v>0</v>
      </c>
      <c r="F199" s="15">
        <v>0</v>
      </c>
      <c r="G199" s="15">
        <v>0</v>
      </c>
      <c r="H199" s="15">
        <v>0</v>
      </c>
      <c r="I199" s="15">
        <v>0</v>
      </c>
      <c r="J199" s="15">
        <v>0</v>
      </c>
      <c r="K199" s="15">
        <v>0</v>
      </c>
      <c r="L199" s="15">
        <v>0</v>
      </c>
      <c r="M199" s="15">
        <v>0</v>
      </c>
      <c r="N199" s="15">
        <v>0</v>
      </c>
      <c r="O199" s="15">
        <v>0</v>
      </c>
    </row>
    <row r="200" spans="1:15" ht="15.6" x14ac:dyDescent="0.25">
      <c r="A200" s="31" t="s">
        <v>117</v>
      </c>
      <c r="B200" s="31" t="s">
        <v>118</v>
      </c>
      <c r="C200" s="14" t="s">
        <v>93</v>
      </c>
      <c r="D200" s="19">
        <f t="shared" ref="D200:D209" si="56">E200+F200+G200+H200+I200+J200+K200+L200+M200+N200+O200</f>
        <v>0</v>
      </c>
      <c r="E200" s="15">
        <f>E201+E202+E203+E204</f>
        <v>0</v>
      </c>
      <c r="F200" s="15">
        <f t="shared" ref="F200:O200" si="57">F201+F202+F203+F204</f>
        <v>0</v>
      </c>
      <c r="G200" s="15">
        <f t="shared" si="57"/>
        <v>0</v>
      </c>
      <c r="H200" s="15">
        <f t="shared" si="57"/>
        <v>0</v>
      </c>
      <c r="I200" s="15">
        <f t="shared" si="57"/>
        <v>0</v>
      </c>
      <c r="J200" s="15">
        <f t="shared" si="57"/>
        <v>0</v>
      </c>
      <c r="K200" s="15">
        <f t="shared" si="57"/>
        <v>0</v>
      </c>
      <c r="L200" s="15">
        <f t="shared" si="57"/>
        <v>0</v>
      </c>
      <c r="M200" s="15">
        <f t="shared" si="57"/>
        <v>0</v>
      </c>
      <c r="N200" s="15">
        <f t="shared" si="57"/>
        <v>0</v>
      </c>
      <c r="O200" s="15">
        <f t="shared" si="57"/>
        <v>0</v>
      </c>
    </row>
    <row r="201" spans="1:15" ht="15.75" customHeight="1" x14ac:dyDescent="0.25">
      <c r="A201" s="31"/>
      <c r="B201" s="31"/>
      <c r="C201" s="14" t="s">
        <v>1</v>
      </c>
      <c r="D201" s="19">
        <f t="shared" si="56"/>
        <v>0</v>
      </c>
      <c r="E201" s="15">
        <v>0</v>
      </c>
      <c r="F201" s="15">
        <v>0</v>
      </c>
      <c r="G201" s="15">
        <v>0</v>
      </c>
      <c r="H201" s="15">
        <v>0</v>
      </c>
      <c r="I201" s="15">
        <v>0</v>
      </c>
      <c r="J201" s="15">
        <v>0</v>
      </c>
      <c r="K201" s="15">
        <v>0</v>
      </c>
      <c r="L201" s="15">
        <v>0</v>
      </c>
      <c r="M201" s="15">
        <v>0</v>
      </c>
      <c r="N201" s="15">
        <v>0</v>
      </c>
      <c r="O201" s="15">
        <v>0</v>
      </c>
    </row>
    <row r="202" spans="1:15" ht="15.75" customHeight="1" x14ac:dyDescent="0.25">
      <c r="A202" s="31"/>
      <c r="B202" s="31"/>
      <c r="C202" s="14" t="s">
        <v>2</v>
      </c>
      <c r="D202" s="19">
        <f t="shared" si="56"/>
        <v>0</v>
      </c>
      <c r="E202" s="15">
        <v>0</v>
      </c>
      <c r="F202" s="15">
        <v>0</v>
      </c>
      <c r="G202" s="15">
        <v>0</v>
      </c>
      <c r="H202" s="15">
        <v>0</v>
      </c>
      <c r="I202" s="15">
        <v>0</v>
      </c>
      <c r="J202" s="15">
        <v>0</v>
      </c>
      <c r="K202" s="15">
        <v>0</v>
      </c>
      <c r="L202" s="15">
        <v>0</v>
      </c>
      <c r="M202" s="15">
        <v>0</v>
      </c>
      <c r="N202" s="15">
        <v>0</v>
      </c>
      <c r="O202" s="15">
        <v>0</v>
      </c>
    </row>
    <row r="203" spans="1:15" ht="15.75" customHeight="1" x14ac:dyDescent="0.25">
      <c r="A203" s="31"/>
      <c r="B203" s="31"/>
      <c r="C203" s="14" t="s">
        <v>3</v>
      </c>
      <c r="D203" s="19">
        <f t="shared" si="56"/>
        <v>0</v>
      </c>
      <c r="E203" s="15">
        <v>0</v>
      </c>
      <c r="F203" s="15">
        <v>0</v>
      </c>
      <c r="G203" s="15">
        <v>0</v>
      </c>
      <c r="H203" s="15">
        <v>0</v>
      </c>
      <c r="I203" s="15">
        <v>0</v>
      </c>
      <c r="J203" s="15">
        <v>0</v>
      </c>
      <c r="K203" s="15">
        <f>12000-2475.9-1215.9-8308.2</f>
        <v>0</v>
      </c>
      <c r="L203" s="15">
        <v>0</v>
      </c>
      <c r="M203" s="15">
        <v>0</v>
      </c>
      <c r="N203" s="15">
        <v>0</v>
      </c>
      <c r="O203" s="15">
        <v>0</v>
      </c>
    </row>
    <row r="204" spans="1:15" ht="15.75" customHeight="1" x14ac:dyDescent="0.25">
      <c r="A204" s="31"/>
      <c r="B204" s="31"/>
      <c r="C204" s="14" t="s">
        <v>4</v>
      </c>
      <c r="D204" s="19">
        <f t="shared" si="56"/>
        <v>0</v>
      </c>
      <c r="E204" s="15">
        <v>0</v>
      </c>
      <c r="F204" s="15">
        <v>0</v>
      </c>
      <c r="G204" s="15">
        <v>0</v>
      </c>
      <c r="H204" s="15">
        <v>0</v>
      </c>
      <c r="I204" s="15">
        <v>0</v>
      </c>
      <c r="J204" s="15">
        <v>0</v>
      </c>
      <c r="K204" s="15">
        <v>0</v>
      </c>
      <c r="L204" s="15">
        <v>0</v>
      </c>
      <c r="M204" s="15">
        <v>0</v>
      </c>
      <c r="N204" s="15">
        <v>0</v>
      </c>
      <c r="O204" s="15">
        <v>0</v>
      </c>
    </row>
    <row r="205" spans="1:15" ht="15.6" x14ac:dyDescent="0.25">
      <c r="A205" s="31" t="s">
        <v>120</v>
      </c>
      <c r="B205" s="31" t="s">
        <v>121</v>
      </c>
      <c r="C205" s="14" t="s">
        <v>93</v>
      </c>
      <c r="D205" s="19">
        <f t="shared" si="56"/>
        <v>51082.3</v>
      </c>
      <c r="E205" s="15">
        <f>E206+E207+E208+E209</f>
        <v>0</v>
      </c>
      <c r="F205" s="15">
        <f t="shared" ref="F205:O205" si="58">F206+F207+F208+F209</f>
        <v>0</v>
      </c>
      <c r="G205" s="15">
        <f t="shared" si="58"/>
        <v>0</v>
      </c>
      <c r="H205" s="15">
        <f t="shared" si="58"/>
        <v>0</v>
      </c>
      <c r="I205" s="15">
        <f t="shared" si="58"/>
        <v>0</v>
      </c>
      <c r="J205" s="15">
        <f t="shared" si="58"/>
        <v>4998.5</v>
      </c>
      <c r="K205" s="15">
        <f t="shared" si="58"/>
        <v>18770.400000000001</v>
      </c>
      <c r="L205" s="15">
        <f t="shared" si="58"/>
        <v>26187.200000000001</v>
      </c>
      <c r="M205" s="15">
        <f t="shared" si="58"/>
        <v>0</v>
      </c>
      <c r="N205" s="15">
        <f t="shared" si="58"/>
        <v>1126.2</v>
      </c>
      <c r="O205" s="15">
        <f t="shared" si="58"/>
        <v>0</v>
      </c>
    </row>
    <row r="206" spans="1:15" ht="15.75" customHeight="1" x14ac:dyDescent="0.25">
      <c r="A206" s="31"/>
      <c r="B206" s="31"/>
      <c r="C206" s="14" t="s">
        <v>1</v>
      </c>
      <c r="D206" s="19">
        <f t="shared" si="56"/>
        <v>0</v>
      </c>
      <c r="E206" s="15">
        <v>0</v>
      </c>
      <c r="F206" s="15">
        <v>0</v>
      </c>
      <c r="G206" s="15">
        <v>0</v>
      </c>
      <c r="H206" s="15">
        <v>0</v>
      </c>
      <c r="I206" s="15">
        <v>0</v>
      </c>
      <c r="J206" s="15">
        <v>0</v>
      </c>
      <c r="K206" s="15">
        <v>0</v>
      </c>
      <c r="L206" s="15">
        <v>0</v>
      </c>
      <c r="M206" s="15">
        <v>0</v>
      </c>
      <c r="N206" s="15">
        <v>0</v>
      </c>
      <c r="O206" s="15">
        <v>0</v>
      </c>
    </row>
    <row r="207" spans="1:15" ht="15.75" customHeight="1" x14ac:dyDescent="0.25">
      <c r="A207" s="31"/>
      <c r="B207" s="31"/>
      <c r="C207" s="14" t="s">
        <v>2</v>
      </c>
      <c r="D207" s="19">
        <f t="shared" si="56"/>
        <v>46958.8</v>
      </c>
      <c r="E207" s="15">
        <v>0</v>
      </c>
      <c r="F207" s="15">
        <v>0</v>
      </c>
      <c r="G207" s="15">
        <v>0</v>
      </c>
      <c r="H207" s="15">
        <v>0</v>
      </c>
      <c r="I207" s="15">
        <v>0</v>
      </c>
      <c r="J207" s="15">
        <v>4698.6000000000004</v>
      </c>
      <c r="K207" s="15">
        <v>17644.2</v>
      </c>
      <c r="L207" s="30">
        <v>24616</v>
      </c>
      <c r="M207" s="15">
        <v>0</v>
      </c>
      <c r="N207" s="15">
        <v>0</v>
      </c>
      <c r="O207" s="15">
        <v>0</v>
      </c>
    </row>
    <row r="208" spans="1:15" ht="15.75" customHeight="1" x14ac:dyDescent="0.25">
      <c r="A208" s="31"/>
      <c r="B208" s="31"/>
      <c r="C208" s="14" t="s">
        <v>3</v>
      </c>
      <c r="D208" s="19">
        <f t="shared" si="56"/>
        <v>4123.5</v>
      </c>
      <c r="E208" s="15">
        <v>0</v>
      </c>
      <c r="F208" s="15">
        <v>0</v>
      </c>
      <c r="G208" s="15">
        <v>0</v>
      </c>
      <c r="H208" s="15">
        <v>0</v>
      </c>
      <c r="I208" s="15">
        <v>0</v>
      </c>
      <c r="J208" s="15">
        <v>299.89999999999998</v>
      </c>
      <c r="K208" s="15">
        <v>1126.2</v>
      </c>
      <c r="L208" s="30">
        <f>1126.2+445</f>
        <v>1571.2</v>
      </c>
      <c r="M208" s="15">
        <f>1126.2-1126.2</f>
        <v>0</v>
      </c>
      <c r="N208" s="15">
        <v>1126.2</v>
      </c>
      <c r="O208" s="15">
        <v>0</v>
      </c>
    </row>
    <row r="209" spans="1:15" ht="15.75" customHeight="1" x14ac:dyDescent="0.25">
      <c r="A209" s="31"/>
      <c r="B209" s="31"/>
      <c r="C209" s="14" t="s">
        <v>4</v>
      </c>
      <c r="D209" s="19">
        <f t="shared" si="56"/>
        <v>0</v>
      </c>
      <c r="E209" s="15">
        <v>0</v>
      </c>
      <c r="F209" s="15">
        <v>0</v>
      </c>
      <c r="G209" s="15">
        <v>0</v>
      </c>
      <c r="H209" s="15">
        <v>0</v>
      </c>
      <c r="I209" s="15">
        <v>0</v>
      </c>
      <c r="J209" s="15">
        <v>0</v>
      </c>
      <c r="K209" s="15">
        <v>0</v>
      </c>
      <c r="L209" s="15">
        <v>0</v>
      </c>
      <c r="M209" s="15">
        <v>0</v>
      </c>
      <c r="N209" s="15">
        <v>0</v>
      </c>
      <c r="O209" s="15">
        <v>0</v>
      </c>
    </row>
    <row r="210" spans="1:15" ht="34.5" customHeight="1" x14ac:dyDescent="0.25">
      <c r="A210" s="31" t="s">
        <v>127</v>
      </c>
      <c r="B210" s="31" t="s">
        <v>126</v>
      </c>
      <c r="C210" s="14" t="s">
        <v>93</v>
      </c>
      <c r="D210" s="19">
        <f t="shared" ref="D210:O210" si="59">D211+D212+D213+D214</f>
        <v>22668.400000000001</v>
      </c>
      <c r="E210" s="15">
        <f t="shared" si="59"/>
        <v>0</v>
      </c>
      <c r="F210" s="15">
        <f t="shared" si="59"/>
        <v>0</v>
      </c>
      <c r="G210" s="15">
        <f t="shared" si="59"/>
        <v>0</v>
      </c>
      <c r="H210" s="15">
        <f t="shared" si="59"/>
        <v>0</v>
      </c>
      <c r="I210" s="15">
        <f t="shared" si="59"/>
        <v>0</v>
      </c>
      <c r="J210" s="15">
        <f t="shared" si="59"/>
        <v>0</v>
      </c>
      <c r="K210" s="15">
        <f t="shared" si="59"/>
        <v>11528.7</v>
      </c>
      <c r="L210" s="15">
        <f t="shared" si="59"/>
        <v>5864.2</v>
      </c>
      <c r="M210" s="15">
        <f t="shared" si="59"/>
        <v>5275.5</v>
      </c>
      <c r="N210" s="15">
        <f t="shared" si="59"/>
        <v>0</v>
      </c>
      <c r="O210" s="15">
        <f t="shared" si="59"/>
        <v>0</v>
      </c>
    </row>
    <row r="211" spans="1:15" ht="15.75" customHeight="1" x14ac:dyDescent="0.25">
      <c r="A211" s="31"/>
      <c r="B211" s="31"/>
      <c r="C211" s="14" t="s">
        <v>1</v>
      </c>
      <c r="D211" s="19">
        <f>E211+F211+G211+H211+I211+J211+K211+L211+M211+N211+O211</f>
        <v>0</v>
      </c>
      <c r="E211" s="15">
        <v>0</v>
      </c>
      <c r="F211" s="15">
        <v>0</v>
      </c>
      <c r="G211" s="15">
        <v>0</v>
      </c>
      <c r="H211" s="15">
        <v>0</v>
      </c>
      <c r="I211" s="15">
        <v>0</v>
      </c>
      <c r="J211" s="15">
        <v>0</v>
      </c>
      <c r="K211" s="15">
        <v>0</v>
      </c>
      <c r="L211" s="15">
        <v>0</v>
      </c>
      <c r="M211" s="15">
        <v>0</v>
      </c>
      <c r="N211" s="15">
        <v>0</v>
      </c>
      <c r="O211" s="15">
        <v>0</v>
      </c>
    </row>
    <row r="212" spans="1:15" ht="15.75" customHeight="1" x14ac:dyDescent="0.25">
      <c r="A212" s="31"/>
      <c r="B212" s="31"/>
      <c r="C212" s="14" t="s">
        <v>2</v>
      </c>
      <c r="D212" s="19">
        <f>E212+F212+G212+H212+I212+J212+K212+L212+M212+N212+O212</f>
        <v>0</v>
      </c>
      <c r="E212" s="15">
        <v>0</v>
      </c>
      <c r="F212" s="15">
        <v>0</v>
      </c>
      <c r="G212" s="15">
        <v>0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5">
        <v>0</v>
      </c>
      <c r="O212" s="15">
        <v>0</v>
      </c>
    </row>
    <row r="213" spans="1:15" ht="15.75" customHeight="1" x14ac:dyDescent="0.25">
      <c r="A213" s="31"/>
      <c r="B213" s="31"/>
      <c r="C213" s="14" t="s">
        <v>3</v>
      </c>
      <c r="D213" s="19">
        <f>E213+F213+G213+H213+I213+J213+K213+L213+M213+N213+O213</f>
        <v>22668.400000000001</v>
      </c>
      <c r="E213" s="15">
        <v>0</v>
      </c>
      <c r="F213" s="15">
        <v>0</v>
      </c>
      <c r="G213" s="15">
        <v>0</v>
      </c>
      <c r="H213" s="15">
        <v>0</v>
      </c>
      <c r="I213" s="15">
        <v>0</v>
      </c>
      <c r="J213" s="15">
        <v>0</v>
      </c>
      <c r="K213" s="15">
        <v>11528.7</v>
      </c>
      <c r="L213" s="15">
        <v>5864.2</v>
      </c>
      <c r="M213" s="15">
        <v>5275.5</v>
      </c>
      <c r="N213" s="15">
        <v>0</v>
      </c>
      <c r="O213" s="15">
        <v>0</v>
      </c>
    </row>
    <row r="214" spans="1:15" ht="15.75" customHeight="1" x14ac:dyDescent="0.25">
      <c r="A214" s="31"/>
      <c r="B214" s="31"/>
      <c r="C214" s="14" t="s">
        <v>4</v>
      </c>
      <c r="D214" s="19">
        <f>E214+F214+G214+H214+I214+J214+K214+L214+M214+N214+O214</f>
        <v>0</v>
      </c>
      <c r="E214" s="15">
        <v>0</v>
      </c>
      <c r="F214" s="15">
        <v>0</v>
      </c>
      <c r="G214" s="15">
        <v>0</v>
      </c>
      <c r="H214" s="15">
        <v>0</v>
      </c>
      <c r="I214" s="15">
        <v>0</v>
      </c>
      <c r="J214" s="15">
        <v>0</v>
      </c>
      <c r="K214" s="15">
        <v>0</v>
      </c>
      <c r="L214" s="25">
        <v>0</v>
      </c>
      <c r="M214" s="26">
        <v>0</v>
      </c>
      <c r="N214" s="26">
        <v>0</v>
      </c>
      <c r="O214" s="25">
        <v>0</v>
      </c>
    </row>
    <row r="215" spans="1:15" ht="48.75" customHeight="1" x14ac:dyDescent="0.25">
      <c r="A215" s="31" t="s">
        <v>129</v>
      </c>
      <c r="B215" s="31" t="s">
        <v>133</v>
      </c>
      <c r="C215" s="14" t="s">
        <v>93</v>
      </c>
      <c r="D215" s="19">
        <f t="shared" ref="D215:O215" si="60">D216+D217+D218+D219</f>
        <v>1514.6999999999998</v>
      </c>
      <c r="E215" s="19">
        <f t="shared" si="60"/>
        <v>0</v>
      </c>
      <c r="F215" s="19">
        <f t="shared" si="60"/>
        <v>0</v>
      </c>
      <c r="G215" s="19">
        <f t="shared" si="60"/>
        <v>0</v>
      </c>
      <c r="H215" s="19">
        <f t="shared" si="60"/>
        <v>0</v>
      </c>
      <c r="I215" s="19">
        <f t="shared" si="60"/>
        <v>0</v>
      </c>
      <c r="J215" s="19">
        <f t="shared" si="60"/>
        <v>0</v>
      </c>
      <c r="K215" s="19">
        <f t="shared" si="60"/>
        <v>1514.6999999999998</v>
      </c>
      <c r="L215" s="19">
        <f t="shared" si="60"/>
        <v>0</v>
      </c>
      <c r="M215" s="19">
        <f t="shared" si="60"/>
        <v>0</v>
      </c>
      <c r="N215" s="19">
        <f t="shared" si="60"/>
        <v>0</v>
      </c>
      <c r="O215" s="19">
        <f t="shared" si="60"/>
        <v>0</v>
      </c>
    </row>
    <row r="216" spans="1:15" ht="15.75" customHeight="1" x14ac:dyDescent="0.25">
      <c r="A216" s="31"/>
      <c r="B216" s="31"/>
      <c r="C216" s="14" t="s">
        <v>1</v>
      </c>
      <c r="D216" s="19">
        <f>E216+F216+G216+H216+I216+J216+K216+L216+M216+N216+O216</f>
        <v>0</v>
      </c>
      <c r="E216" s="15">
        <v>0</v>
      </c>
      <c r="F216" s="15">
        <v>0</v>
      </c>
      <c r="G216" s="15">
        <v>0</v>
      </c>
      <c r="H216" s="15">
        <v>0</v>
      </c>
      <c r="I216" s="15">
        <v>0</v>
      </c>
      <c r="J216" s="15">
        <v>0</v>
      </c>
      <c r="K216" s="15">
        <v>0</v>
      </c>
      <c r="L216" s="15">
        <v>0</v>
      </c>
      <c r="M216" s="15">
        <v>0</v>
      </c>
      <c r="N216" s="15">
        <v>0</v>
      </c>
      <c r="O216" s="15">
        <v>0</v>
      </c>
    </row>
    <row r="217" spans="1:15" ht="15.75" customHeight="1" x14ac:dyDescent="0.25">
      <c r="A217" s="31"/>
      <c r="B217" s="31"/>
      <c r="C217" s="14" t="s">
        <v>2</v>
      </c>
      <c r="D217" s="19">
        <f>E217+F217+G217+H217+I217+J217+K217+L217+M217+N217+O217</f>
        <v>0</v>
      </c>
      <c r="E217" s="15">
        <v>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15">
        <v>0</v>
      </c>
      <c r="N217" s="15">
        <v>0</v>
      </c>
      <c r="O217" s="15">
        <v>0</v>
      </c>
    </row>
    <row r="218" spans="1:15" ht="15.75" customHeight="1" x14ac:dyDescent="0.25">
      <c r="A218" s="31"/>
      <c r="B218" s="31"/>
      <c r="C218" s="14" t="s">
        <v>3</v>
      </c>
      <c r="D218" s="19">
        <f>E218+F218+G218+H218+I218+J218+K218+L218+M218+N218+O218</f>
        <v>1514.6999999999998</v>
      </c>
      <c r="E218" s="15">
        <v>0</v>
      </c>
      <c r="F218" s="15">
        <v>0</v>
      </c>
      <c r="G218" s="15">
        <v>0</v>
      </c>
      <c r="H218" s="15">
        <v>0</v>
      </c>
      <c r="I218" s="15">
        <v>0</v>
      </c>
      <c r="J218" s="15">
        <v>0</v>
      </c>
      <c r="K218" s="15">
        <f>270.9+1243.8</f>
        <v>1514.6999999999998</v>
      </c>
      <c r="L218" s="15">
        <v>0</v>
      </c>
      <c r="M218" s="15">
        <v>0</v>
      </c>
      <c r="N218" s="15">
        <v>0</v>
      </c>
      <c r="O218" s="15">
        <v>0</v>
      </c>
    </row>
    <row r="219" spans="1:15" ht="16.5" customHeight="1" x14ac:dyDescent="0.25">
      <c r="A219" s="31"/>
      <c r="B219" s="31"/>
      <c r="C219" s="14" t="s">
        <v>4</v>
      </c>
      <c r="D219" s="19">
        <f>E219+F219+G219+H219+I219+J219+K219+L219+M219+N219+O219</f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  <c r="L219" s="15">
        <v>0</v>
      </c>
      <c r="M219" s="15">
        <v>0</v>
      </c>
      <c r="N219" s="15">
        <v>0</v>
      </c>
      <c r="O219" s="15">
        <v>0</v>
      </c>
    </row>
    <row r="220" spans="1:15" ht="16.5" customHeight="1" x14ac:dyDescent="0.25">
      <c r="A220" s="31" t="s">
        <v>132</v>
      </c>
      <c r="B220" s="45" t="s">
        <v>135</v>
      </c>
      <c r="C220" s="14" t="s">
        <v>93</v>
      </c>
      <c r="D220" s="19">
        <f t="shared" ref="D220:O220" si="61">D221+D222+D223+D224</f>
        <v>4528.0999999999995</v>
      </c>
      <c r="E220" s="19">
        <f t="shared" si="61"/>
        <v>0</v>
      </c>
      <c r="F220" s="19">
        <f>F221+F222+F223+F224</f>
        <v>0</v>
      </c>
      <c r="G220" s="19">
        <f t="shared" si="61"/>
        <v>0</v>
      </c>
      <c r="H220" s="19">
        <f t="shared" si="61"/>
        <v>0</v>
      </c>
      <c r="I220" s="19">
        <f t="shared" si="61"/>
        <v>0</v>
      </c>
      <c r="J220" s="19">
        <f t="shared" si="61"/>
        <v>0</v>
      </c>
      <c r="K220" s="19">
        <f t="shared" si="61"/>
        <v>0</v>
      </c>
      <c r="L220" s="19">
        <f t="shared" si="61"/>
        <v>280.19999999999982</v>
      </c>
      <c r="M220" s="19">
        <f t="shared" si="61"/>
        <v>4247.8999999999996</v>
      </c>
      <c r="N220" s="19">
        <f t="shared" si="61"/>
        <v>0</v>
      </c>
      <c r="O220" s="19">
        <f t="shared" si="61"/>
        <v>0</v>
      </c>
    </row>
    <row r="221" spans="1:15" ht="16.5" customHeight="1" x14ac:dyDescent="0.25">
      <c r="A221" s="31"/>
      <c r="B221" s="46"/>
      <c r="C221" s="14" t="s">
        <v>1</v>
      </c>
      <c r="D221" s="19">
        <f>E221+F221+G221+H221+I221+J221+K221+L221+M221+N221+O221</f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  <c r="L221" s="15">
        <v>0</v>
      </c>
      <c r="M221" s="15">
        <v>0</v>
      </c>
      <c r="N221" s="15">
        <v>0</v>
      </c>
      <c r="O221" s="15">
        <v>0</v>
      </c>
    </row>
    <row r="222" spans="1:15" ht="16.5" customHeight="1" x14ac:dyDescent="0.25">
      <c r="A222" s="31"/>
      <c r="B222" s="46"/>
      <c r="C222" s="14" t="s">
        <v>2</v>
      </c>
      <c r="D222" s="19">
        <f>E222+F222+G222+H222+I222+J222+K222+L222+M222+N222+O222</f>
        <v>0</v>
      </c>
      <c r="E222" s="15">
        <v>0</v>
      </c>
      <c r="F222" s="15">
        <v>0</v>
      </c>
      <c r="G222" s="15">
        <v>0</v>
      </c>
      <c r="H222" s="15">
        <v>0</v>
      </c>
      <c r="I222" s="15">
        <v>0</v>
      </c>
      <c r="J222" s="15">
        <v>0</v>
      </c>
      <c r="K222" s="15">
        <v>0</v>
      </c>
      <c r="L222" s="15">
        <v>0</v>
      </c>
      <c r="M222" s="15">
        <v>0</v>
      </c>
      <c r="N222" s="15">
        <v>0</v>
      </c>
      <c r="O222" s="15">
        <v>0</v>
      </c>
    </row>
    <row r="223" spans="1:15" ht="16.5" customHeight="1" x14ac:dyDescent="0.25">
      <c r="A223" s="31"/>
      <c r="B223" s="46"/>
      <c r="C223" s="14" t="s">
        <v>3</v>
      </c>
      <c r="D223" s="19">
        <f>E223+F223+G223+H223+I223+J223+K223+L223+M223+N223+O223</f>
        <v>4528.0999999999995</v>
      </c>
      <c r="E223" s="15">
        <v>0</v>
      </c>
      <c r="F223" s="15">
        <v>0</v>
      </c>
      <c r="G223" s="15">
        <v>0</v>
      </c>
      <c r="H223" s="15">
        <v>0</v>
      </c>
      <c r="I223" s="15">
        <v>0</v>
      </c>
      <c r="J223" s="15">
        <v>0</v>
      </c>
      <c r="K223" s="15">
        <v>0</v>
      </c>
      <c r="L223" s="30">
        <f>9196.4-1500-221.5-1214.5-505.7-3981.1-1493.4</f>
        <v>280.19999999999982</v>
      </c>
      <c r="M223" s="15">
        <f>10296.9-6049</f>
        <v>4247.8999999999996</v>
      </c>
      <c r="N223" s="15">
        <v>0</v>
      </c>
      <c r="O223" s="15">
        <v>0</v>
      </c>
    </row>
    <row r="224" spans="1:15" ht="16.5" customHeight="1" x14ac:dyDescent="0.25">
      <c r="A224" s="31"/>
      <c r="B224" s="47"/>
      <c r="C224" s="14" t="s">
        <v>4</v>
      </c>
      <c r="D224" s="19">
        <f>E224+F224+G224+H224+I224+J224+K224+L224+M224+N224+O224</f>
        <v>0</v>
      </c>
      <c r="E224" s="15">
        <v>0</v>
      </c>
      <c r="F224" s="15">
        <v>0</v>
      </c>
      <c r="G224" s="15">
        <v>0</v>
      </c>
      <c r="H224" s="15">
        <v>0</v>
      </c>
      <c r="I224" s="15">
        <v>0</v>
      </c>
      <c r="J224" s="15">
        <v>0</v>
      </c>
      <c r="K224" s="15">
        <v>0</v>
      </c>
      <c r="L224" s="15">
        <v>0</v>
      </c>
      <c r="M224" s="15">
        <v>0</v>
      </c>
      <c r="N224" s="15">
        <v>0</v>
      </c>
      <c r="O224" s="15">
        <v>0</v>
      </c>
    </row>
    <row r="225" spans="1:15" ht="51" customHeight="1" x14ac:dyDescent="0.25">
      <c r="A225" s="31" t="s">
        <v>134</v>
      </c>
      <c r="B225" s="42" t="s">
        <v>140</v>
      </c>
      <c r="C225" s="14" t="s">
        <v>93</v>
      </c>
      <c r="D225" s="19">
        <f t="shared" ref="D225:O225" si="62">D226+D227+D228+D229</f>
        <v>15198.7</v>
      </c>
      <c r="E225" s="19">
        <f t="shared" si="62"/>
        <v>0</v>
      </c>
      <c r="F225" s="19">
        <f>F226+F227+F228+F229</f>
        <v>0</v>
      </c>
      <c r="G225" s="19">
        <f t="shared" si="62"/>
        <v>0</v>
      </c>
      <c r="H225" s="19">
        <f t="shared" si="62"/>
        <v>0</v>
      </c>
      <c r="I225" s="19">
        <f t="shared" si="62"/>
        <v>0</v>
      </c>
      <c r="J225" s="19">
        <f t="shared" si="62"/>
        <v>0</v>
      </c>
      <c r="K225" s="19">
        <f t="shared" si="62"/>
        <v>0</v>
      </c>
      <c r="L225" s="19">
        <f t="shared" si="62"/>
        <v>11198.7</v>
      </c>
      <c r="M225" s="19">
        <f t="shared" si="62"/>
        <v>2000</v>
      </c>
      <c r="N225" s="19">
        <f t="shared" si="62"/>
        <v>2000</v>
      </c>
      <c r="O225" s="19">
        <f t="shared" si="62"/>
        <v>0</v>
      </c>
    </row>
    <row r="226" spans="1:15" ht="16.5" customHeight="1" x14ac:dyDescent="0.25">
      <c r="A226" s="31"/>
      <c r="B226" s="43"/>
      <c r="C226" s="14" t="s">
        <v>1</v>
      </c>
      <c r="D226" s="19">
        <f>E226+F226+G226+H226+I226+J226+K226+L226+M226+N226+O226</f>
        <v>0</v>
      </c>
      <c r="E226" s="15">
        <v>0</v>
      </c>
      <c r="F226" s="15">
        <v>0</v>
      </c>
      <c r="G226" s="15">
        <v>0</v>
      </c>
      <c r="H226" s="15">
        <v>0</v>
      </c>
      <c r="I226" s="15">
        <v>0</v>
      </c>
      <c r="J226" s="15">
        <v>0</v>
      </c>
      <c r="K226" s="15">
        <v>0</v>
      </c>
      <c r="L226" s="15">
        <v>0</v>
      </c>
      <c r="M226" s="15">
        <v>0</v>
      </c>
      <c r="N226" s="15">
        <v>0</v>
      </c>
      <c r="O226" s="15">
        <v>0</v>
      </c>
    </row>
    <row r="227" spans="1:15" ht="16.5" customHeight="1" x14ac:dyDescent="0.25">
      <c r="A227" s="31"/>
      <c r="B227" s="43"/>
      <c r="C227" s="14" t="s">
        <v>2</v>
      </c>
      <c r="D227" s="19">
        <f>E227+F227+G227+H227+I227+J227+K227+L227+M227+N227+O227</f>
        <v>0</v>
      </c>
      <c r="E227" s="15">
        <v>0</v>
      </c>
      <c r="F227" s="15">
        <v>0</v>
      </c>
      <c r="G227" s="15">
        <v>0</v>
      </c>
      <c r="H227" s="15"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  <c r="N227" s="15">
        <v>0</v>
      </c>
      <c r="O227" s="15">
        <v>0</v>
      </c>
    </row>
    <row r="228" spans="1:15" ht="16.5" customHeight="1" x14ac:dyDescent="0.25">
      <c r="A228" s="31"/>
      <c r="B228" s="43"/>
      <c r="C228" s="14" t="s">
        <v>3</v>
      </c>
      <c r="D228" s="19">
        <f>E228+F228+G228+H228+I228+J228+K228+L228+M228+N228+O228</f>
        <v>15198.7</v>
      </c>
      <c r="E228" s="15">
        <v>0</v>
      </c>
      <c r="F228" s="15">
        <v>0</v>
      </c>
      <c r="G228" s="15">
        <v>0</v>
      </c>
      <c r="H228" s="15">
        <v>0</v>
      </c>
      <c r="I228" s="15">
        <v>0</v>
      </c>
      <c r="J228" s="15">
        <v>0</v>
      </c>
      <c r="K228" s="15">
        <v>0</v>
      </c>
      <c r="L228" s="15">
        <v>11198.7</v>
      </c>
      <c r="M228" s="15">
        <v>2000</v>
      </c>
      <c r="N228" s="15">
        <v>2000</v>
      </c>
      <c r="O228" s="15">
        <v>0</v>
      </c>
    </row>
    <row r="229" spans="1:15" ht="16.5" customHeight="1" x14ac:dyDescent="0.25">
      <c r="A229" s="31"/>
      <c r="B229" s="44"/>
      <c r="C229" s="14" t="s">
        <v>4</v>
      </c>
      <c r="D229" s="19">
        <f>E229+F229+G229+H229+I229+J229+K229+L229+M229+N229+O229</f>
        <v>0</v>
      </c>
      <c r="E229" s="15">
        <v>0</v>
      </c>
      <c r="F229" s="15">
        <v>0</v>
      </c>
      <c r="G229" s="15">
        <v>0</v>
      </c>
      <c r="H229" s="15">
        <v>0</v>
      </c>
      <c r="I229" s="15">
        <v>0</v>
      </c>
      <c r="J229" s="15">
        <v>0</v>
      </c>
      <c r="K229" s="15">
        <v>0</v>
      </c>
      <c r="L229" s="15">
        <v>0</v>
      </c>
      <c r="M229" s="15">
        <v>0</v>
      </c>
      <c r="N229" s="15">
        <v>0</v>
      </c>
      <c r="O229" s="15">
        <v>0</v>
      </c>
    </row>
    <row r="230" spans="1:15" ht="58.2" customHeight="1" x14ac:dyDescent="0.25">
      <c r="A230" s="31" t="s">
        <v>136</v>
      </c>
      <c r="B230" s="42" t="s">
        <v>141</v>
      </c>
      <c r="C230" s="14" t="s">
        <v>93</v>
      </c>
      <c r="D230" s="19">
        <f t="shared" ref="D230:O230" si="63">D231+D232+D233+D234</f>
        <v>28404</v>
      </c>
      <c r="E230" s="19">
        <f t="shared" si="63"/>
        <v>0</v>
      </c>
      <c r="F230" s="19">
        <f t="shared" si="63"/>
        <v>0</v>
      </c>
      <c r="G230" s="19">
        <f t="shared" si="63"/>
        <v>0</v>
      </c>
      <c r="H230" s="19">
        <f t="shared" si="63"/>
        <v>0</v>
      </c>
      <c r="I230" s="19">
        <f t="shared" si="63"/>
        <v>0</v>
      </c>
      <c r="J230" s="19">
        <f t="shared" si="63"/>
        <v>0</v>
      </c>
      <c r="K230" s="19">
        <f t="shared" si="63"/>
        <v>0</v>
      </c>
      <c r="L230" s="19">
        <f t="shared" si="63"/>
        <v>11056</v>
      </c>
      <c r="M230" s="19">
        <f t="shared" si="63"/>
        <v>14348</v>
      </c>
      <c r="N230" s="19">
        <f t="shared" si="63"/>
        <v>3000</v>
      </c>
      <c r="O230" s="19">
        <f t="shared" si="63"/>
        <v>0</v>
      </c>
    </row>
    <row r="231" spans="1:15" ht="16.5" customHeight="1" x14ac:dyDescent="0.25">
      <c r="A231" s="31"/>
      <c r="B231" s="43"/>
      <c r="C231" s="14" t="s">
        <v>1</v>
      </c>
      <c r="D231" s="19">
        <f>E231+F231+G231+H231+I231+J231+K231+L231+M231+N231+O231</f>
        <v>0</v>
      </c>
      <c r="E231" s="15">
        <v>0</v>
      </c>
      <c r="F231" s="15">
        <v>0</v>
      </c>
      <c r="G231" s="15">
        <v>0</v>
      </c>
      <c r="H231" s="15">
        <v>0</v>
      </c>
      <c r="I231" s="15">
        <v>0</v>
      </c>
      <c r="J231" s="15">
        <v>0</v>
      </c>
      <c r="K231" s="15">
        <v>0</v>
      </c>
      <c r="L231" s="15">
        <v>0</v>
      </c>
      <c r="M231" s="15">
        <v>0</v>
      </c>
      <c r="N231" s="15">
        <v>0</v>
      </c>
      <c r="O231" s="15">
        <v>0</v>
      </c>
    </row>
    <row r="232" spans="1:15" ht="16.5" customHeight="1" x14ac:dyDescent="0.25">
      <c r="A232" s="31"/>
      <c r="B232" s="43"/>
      <c r="C232" s="14" t="s">
        <v>2</v>
      </c>
      <c r="D232" s="19">
        <f>E232+F232+G232+H232+I232+J232+K232+L232+M232+N232+O232</f>
        <v>0</v>
      </c>
      <c r="E232" s="15">
        <v>0</v>
      </c>
      <c r="F232" s="15">
        <v>0</v>
      </c>
      <c r="G232" s="15">
        <v>0</v>
      </c>
      <c r="H232" s="15">
        <v>0</v>
      </c>
      <c r="I232" s="15">
        <v>0</v>
      </c>
      <c r="J232" s="15">
        <v>0</v>
      </c>
      <c r="K232" s="15">
        <v>0</v>
      </c>
      <c r="L232" s="15">
        <v>0</v>
      </c>
      <c r="M232" s="15">
        <v>0</v>
      </c>
      <c r="N232" s="15">
        <v>0</v>
      </c>
      <c r="O232" s="15">
        <v>0</v>
      </c>
    </row>
    <row r="233" spans="1:15" ht="16.5" customHeight="1" x14ac:dyDescent="0.25">
      <c r="A233" s="31"/>
      <c r="B233" s="43"/>
      <c r="C233" s="14" t="s">
        <v>3</v>
      </c>
      <c r="D233" s="19">
        <f>E233+F233+G233+H233+I233+J233+K233+L233+M233+N233+O233</f>
        <v>28404</v>
      </c>
      <c r="E233" s="15">
        <v>0</v>
      </c>
      <c r="F233" s="15">
        <v>0</v>
      </c>
      <c r="G233" s="15">
        <v>0</v>
      </c>
      <c r="H233" s="15">
        <v>0</v>
      </c>
      <c r="I233" s="15">
        <v>0</v>
      </c>
      <c r="J233" s="15">
        <v>0</v>
      </c>
      <c r="K233" s="15">
        <v>0</v>
      </c>
      <c r="L233" s="15">
        <v>11056</v>
      </c>
      <c r="M233" s="15">
        <v>14348</v>
      </c>
      <c r="N233" s="15">
        <v>3000</v>
      </c>
      <c r="O233" s="15">
        <v>0</v>
      </c>
    </row>
    <row r="234" spans="1:15" ht="23.4" customHeight="1" x14ac:dyDescent="0.25">
      <c r="A234" s="31"/>
      <c r="B234" s="44"/>
      <c r="C234" s="14" t="s">
        <v>4</v>
      </c>
      <c r="D234" s="19">
        <f>E234+F234+G234+H234+I234+J234+K234+L234+M234+N234+O234</f>
        <v>0</v>
      </c>
      <c r="E234" s="15">
        <v>0</v>
      </c>
      <c r="F234" s="15">
        <v>0</v>
      </c>
      <c r="G234" s="15">
        <v>0</v>
      </c>
      <c r="H234" s="15">
        <v>0</v>
      </c>
      <c r="I234" s="15">
        <v>0</v>
      </c>
      <c r="J234" s="15">
        <v>0</v>
      </c>
      <c r="K234" s="15">
        <v>0</v>
      </c>
      <c r="L234" s="15">
        <v>0</v>
      </c>
      <c r="M234" s="15">
        <v>0</v>
      </c>
      <c r="N234" s="15">
        <v>0</v>
      </c>
      <c r="O234" s="15">
        <v>0</v>
      </c>
    </row>
    <row r="235" spans="1:15" ht="15.6" x14ac:dyDescent="0.25">
      <c r="A235" s="36" t="s">
        <v>98</v>
      </c>
      <c r="B235" s="36" t="s">
        <v>122</v>
      </c>
      <c r="C235" s="14" t="s">
        <v>93</v>
      </c>
      <c r="D235" s="15">
        <f t="shared" si="47"/>
        <v>3647343.1000000006</v>
      </c>
      <c r="E235" s="15">
        <f t="shared" ref="E235:O235" si="64">E236+E237++E239+E241</f>
        <v>0</v>
      </c>
      <c r="F235" s="15">
        <f t="shared" si="64"/>
        <v>0</v>
      </c>
      <c r="G235" s="15">
        <f t="shared" si="64"/>
        <v>0</v>
      </c>
      <c r="H235" s="15">
        <f t="shared" si="64"/>
        <v>0</v>
      </c>
      <c r="I235" s="15">
        <f t="shared" si="64"/>
        <v>502813.2</v>
      </c>
      <c r="J235" s="15">
        <f t="shared" si="64"/>
        <v>837541.00000000012</v>
      </c>
      <c r="K235" s="15">
        <f t="shared" si="64"/>
        <v>593242.80000000005</v>
      </c>
      <c r="L235" s="15">
        <f t="shared" si="64"/>
        <v>701353.9</v>
      </c>
      <c r="M235" s="15">
        <f t="shared" si="64"/>
        <v>512392.2</v>
      </c>
      <c r="N235" s="15">
        <f t="shared" si="64"/>
        <v>500000</v>
      </c>
      <c r="O235" s="15">
        <f t="shared" si="64"/>
        <v>0</v>
      </c>
    </row>
    <row r="236" spans="1:15" ht="15.6" x14ac:dyDescent="0.25">
      <c r="A236" s="36"/>
      <c r="B236" s="36"/>
      <c r="C236" s="14" t="s">
        <v>1</v>
      </c>
      <c r="D236" s="15">
        <f t="shared" ref="D236:D241" si="65">E236+F236+G236+H236+I236+J236+K236+L236+M236+N236+O236</f>
        <v>773234.9</v>
      </c>
      <c r="E236" s="15">
        <f>E243</f>
        <v>0</v>
      </c>
      <c r="F236" s="15">
        <f t="shared" ref="F236:O236" si="66">F243</f>
        <v>0</v>
      </c>
      <c r="G236" s="15">
        <f t="shared" si="66"/>
        <v>0</v>
      </c>
      <c r="H236" s="15">
        <f t="shared" si="66"/>
        <v>0</v>
      </c>
      <c r="I236" s="15">
        <f t="shared" si="66"/>
        <v>403667</v>
      </c>
      <c r="J236" s="15">
        <f>J243+J248</f>
        <v>0</v>
      </c>
      <c r="K236" s="15">
        <f t="shared" si="66"/>
        <v>369567.9</v>
      </c>
      <c r="L236" s="15">
        <f t="shared" si="66"/>
        <v>0</v>
      </c>
      <c r="M236" s="15">
        <f t="shared" si="66"/>
        <v>0</v>
      </c>
      <c r="N236" s="15">
        <f t="shared" si="66"/>
        <v>0</v>
      </c>
      <c r="O236" s="15">
        <f t="shared" si="66"/>
        <v>0</v>
      </c>
    </row>
    <row r="237" spans="1:15" ht="31.2" x14ac:dyDescent="0.25">
      <c r="A237" s="36"/>
      <c r="B237" s="36"/>
      <c r="C237" s="14" t="s">
        <v>23</v>
      </c>
      <c r="D237" s="15">
        <f t="shared" si="65"/>
        <v>2818791.1</v>
      </c>
      <c r="E237" s="15">
        <f>E244</f>
        <v>0</v>
      </c>
      <c r="F237" s="15">
        <f t="shared" ref="F237:O237" si="67">F244</f>
        <v>0</v>
      </c>
      <c r="G237" s="15">
        <f t="shared" si="67"/>
        <v>0</v>
      </c>
      <c r="H237" s="15">
        <f t="shared" si="67"/>
        <v>0</v>
      </c>
      <c r="I237" s="15">
        <f t="shared" si="67"/>
        <v>91732</v>
      </c>
      <c r="J237" s="15">
        <f>J244+J249</f>
        <v>824533.70000000007</v>
      </c>
      <c r="K237" s="15">
        <f t="shared" si="67"/>
        <v>214069.4</v>
      </c>
      <c r="L237" s="15">
        <f>L244</f>
        <v>688456</v>
      </c>
      <c r="M237" s="15">
        <f t="shared" si="67"/>
        <v>500000</v>
      </c>
      <c r="N237" s="15">
        <f t="shared" si="67"/>
        <v>500000</v>
      </c>
      <c r="O237" s="15">
        <f t="shared" si="67"/>
        <v>0</v>
      </c>
    </row>
    <row r="238" spans="1:15" ht="51.75" customHeight="1" x14ac:dyDescent="0.25">
      <c r="A238" s="36"/>
      <c r="B238" s="36"/>
      <c r="C238" s="12" t="s">
        <v>25</v>
      </c>
      <c r="D238" s="15">
        <f t="shared" si="65"/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</row>
    <row r="239" spans="1:15" ht="31.2" x14ac:dyDescent="0.25">
      <c r="A239" s="36"/>
      <c r="B239" s="36"/>
      <c r="C239" s="14" t="s">
        <v>24</v>
      </c>
      <c r="D239" s="15">
        <f t="shared" si="65"/>
        <v>55317.100000000006</v>
      </c>
      <c r="E239" s="15">
        <f>E245</f>
        <v>0</v>
      </c>
      <c r="F239" s="15">
        <f t="shared" ref="F239:O239" si="68">F245</f>
        <v>0</v>
      </c>
      <c r="G239" s="15">
        <f t="shared" si="68"/>
        <v>0</v>
      </c>
      <c r="H239" s="15">
        <f t="shared" si="68"/>
        <v>0</v>
      </c>
      <c r="I239" s="15">
        <f t="shared" si="68"/>
        <v>7414.2</v>
      </c>
      <c r="J239" s="15">
        <f>J245+J250+J255</f>
        <v>13007.3</v>
      </c>
      <c r="K239" s="15">
        <f>K245+K250+K255</f>
        <v>9605.5</v>
      </c>
      <c r="L239" s="15">
        <f>L245+L250+L255</f>
        <v>12897.900000000001</v>
      </c>
      <c r="M239" s="15">
        <f>M245+M250+M255</f>
        <v>12392.2</v>
      </c>
      <c r="N239" s="15">
        <f t="shared" si="68"/>
        <v>0</v>
      </c>
      <c r="O239" s="15">
        <f t="shared" si="68"/>
        <v>0</v>
      </c>
    </row>
    <row r="240" spans="1:15" ht="49.5" customHeight="1" x14ac:dyDescent="0.25">
      <c r="A240" s="36"/>
      <c r="B240" s="36"/>
      <c r="C240" s="12" t="s">
        <v>25</v>
      </c>
      <c r="D240" s="15">
        <f>E240+F240+G240+H240+I240+J240+K240+L240+M240+N240+O240</f>
        <v>0</v>
      </c>
      <c r="E240" s="13">
        <v>0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</row>
    <row r="241" spans="1:15" ht="16.5" customHeight="1" x14ac:dyDescent="0.25">
      <c r="A241" s="36"/>
      <c r="B241" s="36"/>
      <c r="C241" s="14" t="s">
        <v>4</v>
      </c>
      <c r="D241" s="15">
        <f t="shared" si="65"/>
        <v>0</v>
      </c>
      <c r="E241" s="15">
        <f>E246</f>
        <v>0</v>
      </c>
      <c r="F241" s="15">
        <f t="shared" ref="F241:O241" si="69">F246</f>
        <v>0</v>
      </c>
      <c r="G241" s="15">
        <f t="shared" si="69"/>
        <v>0</v>
      </c>
      <c r="H241" s="15">
        <f t="shared" si="69"/>
        <v>0</v>
      </c>
      <c r="I241" s="15">
        <f t="shared" si="69"/>
        <v>0</v>
      </c>
      <c r="J241" s="15">
        <f t="shared" si="69"/>
        <v>0</v>
      </c>
      <c r="K241" s="15">
        <f t="shared" si="69"/>
        <v>0</v>
      </c>
      <c r="L241" s="15">
        <f t="shared" si="69"/>
        <v>0</v>
      </c>
      <c r="M241" s="15">
        <f t="shared" si="69"/>
        <v>0</v>
      </c>
      <c r="N241" s="15">
        <f t="shared" si="69"/>
        <v>0</v>
      </c>
      <c r="O241" s="15">
        <f t="shared" si="69"/>
        <v>0</v>
      </c>
    </row>
    <row r="242" spans="1:15" ht="15.6" x14ac:dyDescent="0.25">
      <c r="A242" s="31" t="s">
        <v>99</v>
      </c>
      <c r="B242" s="31" t="s">
        <v>137</v>
      </c>
      <c r="C242" s="14" t="s">
        <v>93</v>
      </c>
      <c r="D242" s="19">
        <f t="shared" ref="D242:D286" si="70">E242+F242+G242+H242+I242+J242+K242+L242+M242+N242+O242</f>
        <v>3451834.2</v>
      </c>
      <c r="E242" s="15">
        <f>E243+E244+E245+E246</f>
        <v>0</v>
      </c>
      <c r="F242" s="15">
        <f t="shared" ref="F242:O242" si="71">F243+F244+F245+F246</f>
        <v>0</v>
      </c>
      <c r="G242" s="15">
        <f t="shared" si="71"/>
        <v>0</v>
      </c>
      <c r="H242" s="15">
        <f t="shared" si="71"/>
        <v>0</v>
      </c>
      <c r="I242" s="15">
        <f t="shared" si="71"/>
        <v>502813.2</v>
      </c>
      <c r="J242" s="15">
        <f t="shared" si="71"/>
        <v>676927.70000000007</v>
      </c>
      <c r="K242" s="15">
        <f>K243+K244+K245+K246</f>
        <v>583637.30000000005</v>
      </c>
      <c r="L242" s="15">
        <f>L243+L244+L245+L246</f>
        <v>688456</v>
      </c>
      <c r="M242" s="15">
        <f>M243+M244+M245+M246</f>
        <v>500000</v>
      </c>
      <c r="N242" s="15">
        <f t="shared" si="71"/>
        <v>500000</v>
      </c>
      <c r="O242" s="15">
        <f t="shared" si="71"/>
        <v>0</v>
      </c>
    </row>
    <row r="243" spans="1:15" ht="15.6" x14ac:dyDescent="0.25">
      <c r="A243" s="31"/>
      <c r="B243" s="31"/>
      <c r="C243" s="14" t="s">
        <v>1</v>
      </c>
      <c r="D243" s="19">
        <f t="shared" si="70"/>
        <v>773234.9</v>
      </c>
      <c r="E243" s="15">
        <v>0</v>
      </c>
      <c r="F243" s="15">
        <v>0</v>
      </c>
      <c r="G243" s="15">
        <v>0</v>
      </c>
      <c r="H243" s="15">
        <v>0</v>
      </c>
      <c r="I243" s="15">
        <v>403667</v>
      </c>
      <c r="J243" s="15">
        <v>0</v>
      </c>
      <c r="K243" s="15">
        <f>319567.9+50000</f>
        <v>369567.9</v>
      </c>
      <c r="L243" s="15">
        <v>0</v>
      </c>
      <c r="M243" s="15">
        <v>0</v>
      </c>
      <c r="N243" s="15">
        <v>0</v>
      </c>
      <c r="O243" s="15">
        <v>0</v>
      </c>
    </row>
    <row r="244" spans="1:15" ht="15.6" x14ac:dyDescent="0.25">
      <c r="A244" s="31"/>
      <c r="B244" s="31"/>
      <c r="C244" s="14" t="s">
        <v>2</v>
      </c>
      <c r="D244" s="19">
        <f t="shared" si="70"/>
        <v>2661033.2000000002</v>
      </c>
      <c r="E244" s="15">
        <v>0</v>
      </c>
      <c r="F244" s="15">
        <v>0</v>
      </c>
      <c r="G244" s="15">
        <v>0</v>
      </c>
      <c r="H244" s="15">
        <v>0</v>
      </c>
      <c r="I244" s="15">
        <v>91732</v>
      </c>
      <c r="J244" s="15">
        <f>204258+394381+49714.9+18421.9</f>
        <v>666775.80000000005</v>
      </c>
      <c r="K244" s="15">
        <v>214069.4</v>
      </c>
      <c r="L244" s="15">
        <f>688456</f>
        <v>688456</v>
      </c>
      <c r="M244" s="15">
        <v>500000</v>
      </c>
      <c r="N244" s="15">
        <v>500000</v>
      </c>
      <c r="O244" s="15">
        <v>0</v>
      </c>
    </row>
    <row r="245" spans="1:15" ht="15.6" x14ac:dyDescent="0.25">
      <c r="A245" s="31"/>
      <c r="B245" s="31"/>
      <c r="C245" s="14" t="s">
        <v>3</v>
      </c>
      <c r="D245" s="19">
        <f t="shared" si="70"/>
        <v>17566.099999999999</v>
      </c>
      <c r="E245" s="15">
        <v>0</v>
      </c>
      <c r="F245" s="15">
        <v>0</v>
      </c>
      <c r="G245" s="15">
        <v>0</v>
      </c>
      <c r="H245" s="15">
        <v>0</v>
      </c>
      <c r="I245" s="15">
        <v>7414.2</v>
      </c>
      <c r="J245" s="15">
        <v>10151.9</v>
      </c>
      <c r="K245" s="15">
        <v>0</v>
      </c>
      <c r="L245" s="15">
        <v>0</v>
      </c>
      <c r="M245" s="15">
        <v>0</v>
      </c>
      <c r="N245" s="15">
        <v>0</v>
      </c>
      <c r="O245" s="15">
        <v>0</v>
      </c>
    </row>
    <row r="246" spans="1:15" ht="18.75" customHeight="1" x14ac:dyDescent="0.25">
      <c r="A246" s="31"/>
      <c r="B246" s="31"/>
      <c r="C246" s="14" t="s">
        <v>4</v>
      </c>
      <c r="D246" s="19">
        <f t="shared" si="70"/>
        <v>0</v>
      </c>
      <c r="E246" s="15">
        <v>0</v>
      </c>
      <c r="F246" s="15">
        <v>0</v>
      </c>
      <c r="G246" s="15">
        <v>0</v>
      </c>
      <c r="H246" s="15">
        <v>0</v>
      </c>
      <c r="I246" s="15">
        <v>0</v>
      </c>
      <c r="J246" s="15">
        <v>0</v>
      </c>
      <c r="K246" s="15">
        <v>0</v>
      </c>
      <c r="L246" s="15">
        <v>0</v>
      </c>
      <c r="M246" s="15">
        <v>0</v>
      </c>
      <c r="N246" s="15">
        <v>0</v>
      </c>
      <c r="O246" s="15">
        <v>0</v>
      </c>
    </row>
    <row r="247" spans="1:15" ht="15.6" x14ac:dyDescent="0.25">
      <c r="A247" s="31" t="s">
        <v>115</v>
      </c>
      <c r="B247" s="31" t="s">
        <v>116</v>
      </c>
      <c r="C247" s="14" t="s">
        <v>93</v>
      </c>
      <c r="D247" s="19">
        <f t="shared" ref="D247:D256" si="72">E247+F247+G247+H247+I247+J247+K247+L247+M247+N247+O247</f>
        <v>160613.29999999999</v>
      </c>
      <c r="E247" s="15">
        <f>E248+E249+E250+E251</f>
        <v>0</v>
      </c>
      <c r="F247" s="15">
        <f t="shared" ref="F247:O247" si="73">F248+F249+F250+F251</f>
        <v>0</v>
      </c>
      <c r="G247" s="15">
        <f t="shared" si="73"/>
        <v>0</v>
      </c>
      <c r="H247" s="15">
        <f t="shared" si="73"/>
        <v>0</v>
      </c>
      <c r="I247" s="15">
        <f t="shared" si="73"/>
        <v>0</v>
      </c>
      <c r="J247" s="15">
        <f t="shared" si="73"/>
        <v>160613.29999999999</v>
      </c>
      <c r="K247" s="15">
        <f t="shared" si="73"/>
        <v>0</v>
      </c>
      <c r="L247" s="15">
        <f t="shared" si="73"/>
        <v>0</v>
      </c>
      <c r="M247" s="15">
        <f t="shared" si="73"/>
        <v>0</v>
      </c>
      <c r="N247" s="15">
        <f t="shared" si="73"/>
        <v>0</v>
      </c>
      <c r="O247" s="15">
        <f t="shared" si="73"/>
        <v>0</v>
      </c>
    </row>
    <row r="248" spans="1:15" ht="15.6" x14ac:dyDescent="0.25">
      <c r="A248" s="31"/>
      <c r="B248" s="31"/>
      <c r="C248" s="14" t="s">
        <v>1</v>
      </c>
      <c r="D248" s="19">
        <f t="shared" si="72"/>
        <v>0</v>
      </c>
      <c r="E248" s="15">
        <v>0</v>
      </c>
      <c r="F248" s="15">
        <v>0</v>
      </c>
      <c r="G248" s="15">
        <v>0</v>
      </c>
      <c r="H248" s="15">
        <v>0</v>
      </c>
      <c r="I248" s="15">
        <v>0</v>
      </c>
      <c r="J248" s="15">
        <v>0</v>
      </c>
      <c r="K248" s="15">
        <v>0</v>
      </c>
      <c r="L248" s="15">
        <v>0</v>
      </c>
      <c r="M248" s="15">
        <v>0</v>
      </c>
      <c r="N248" s="15">
        <v>0</v>
      </c>
      <c r="O248" s="15">
        <v>0</v>
      </c>
    </row>
    <row r="249" spans="1:15" ht="15.6" x14ac:dyDescent="0.25">
      <c r="A249" s="31"/>
      <c r="B249" s="31"/>
      <c r="C249" s="14" t="s">
        <v>2</v>
      </c>
      <c r="D249" s="19">
        <f t="shared" si="72"/>
        <v>157757.9</v>
      </c>
      <c r="E249" s="15">
        <v>0</v>
      </c>
      <c r="F249" s="15">
        <v>0</v>
      </c>
      <c r="G249" s="15">
        <v>0</v>
      </c>
      <c r="H249" s="15">
        <v>0</v>
      </c>
      <c r="I249" s="15">
        <v>0</v>
      </c>
      <c r="J249" s="15">
        <v>157757.9</v>
      </c>
      <c r="K249" s="15">
        <v>0</v>
      </c>
      <c r="L249" s="15">
        <v>0</v>
      </c>
      <c r="M249" s="15">
        <v>0</v>
      </c>
      <c r="N249" s="15">
        <v>0</v>
      </c>
      <c r="O249" s="15">
        <v>0</v>
      </c>
    </row>
    <row r="250" spans="1:15" ht="15.6" x14ac:dyDescent="0.25">
      <c r="A250" s="31"/>
      <c r="B250" s="31"/>
      <c r="C250" s="14" t="s">
        <v>3</v>
      </c>
      <c r="D250" s="19">
        <f t="shared" si="72"/>
        <v>2855.4</v>
      </c>
      <c r="E250" s="15">
        <v>0</v>
      </c>
      <c r="F250" s="15">
        <v>0</v>
      </c>
      <c r="G250" s="15">
        <v>0</v>
      </c>
      <c r="H250" s="15">
        <v>0</v>
      </c>
      <c r="I250" s="15">
        <v>0</v>
      </c>
      <c r="J250" s="15">
        <v>2855.4</v>
      </c>
      <c r="K250" s="15">
        <v>0</v>
      </c>
      <c r="L250" s="15">
        <v>0</v>
      </c>
      <c r="M250" s="15">
        <v>0</v>
      </c>
      <c r="N250" s="15">
        <v>0</v>
      </c>
      <c r="O250" s="15">
        <v>0</v>
      </c>
    </row>
    <row r="251" spans="1:15" ht="18.75" customHeight="1" x14ac:dyDescent="0.25">
      <c r="A251" s="31"/>
      <c r="B251" s="31"/>
      <c r="C251" s="14" t="s">
        <v>4</v>
      </c>
      <c r="D251" s="19">
        <f t="shared" si="72"/>
        <v>0</v>
      </c>
      <c r="E251" s="15">
        <v>0</v>
      </c>
      <c r="F251" s="15">
        <v>0</v>
      </c>
      <c r="G251" s="15">
        <v>0</v>
      </c>
      <c r="H251" s="15">
        <v>0</v>
      </c>
      <c r="I251" s="15">
        <v>0</v>
      </c>
      <c r="J251" s="15">
        <v>0</v>
      </c>
      <c r="K251" s="15">
        <v>0</v>
      </c>
      <c r="L251" s="15">
        <v>0</v>
      </c>
      <c r="M251" s="15">
        <v>0</v>
      </c>
      <c r="N251" s="15">
        <v>0</v>
      </c>
      <c r="O251" s="15">
        <v>0</v>
      </c>
    </row>
    <row r="252" spans="1:15" ht="18.75" customHeight="1" x14ac:dyDescent="0.25">
      <c r="A252" s="31" t="s">
        <v>124</v>
      </c>
      <c r="B252" s="31" t="s">
        <v>138</v>
      </c>
      <c r="C252" s="14" t="s">
        <v>93</v>
      </c>
      <c r="D252" s="19">
        <f t="shared" si="72"/>
        <v>34895.600000000006</v>
      </c>
      <c r="E252" s="15">
        <f>E253+E254+E255+E256</f>
        <v>0</v>
      </c>
      <c r="F252" s="15">
        <f t="shared" ref="F252:O252" si="74">F253+F254+F255+F256</f>
        <v>0</v>
      </c>
      <c r="G252" s="15">
        <f t="shared" si="74"/>
        <v>0</v>
      </c>
      <c r="H252" s="15">
        <f t="shared" si="74"/>
        <v>0</v>
      </c>
      <c r="I252" s="15">
        <f t="shared" si="74"/>
        <v>0</v>
      </c>
      <c r="J252" s="15">
        <f t="shared" si="74"/>
        <v>0</v>
      </c>
      <c r="K252" s="15">
        <f t="shared" si="74"/>
        <v>9605.5</v>
      </c>
      <c r="L252" s="15">
        <f t="shared" si="74"/>
        <v>12897.900000000001</v>
      </c>
      <c r="M252" s="15">
        <f t="shared" si="74"/>
        <v>12392.2</v>
      </c>
      <c r="N252" s="15">
        <f t="shared" si="74"/>
        <v>0</v>
      </c>
      <c r="O252" s="15">
        <f t="shared" si="74"/>
        <v>0</v>
      </c>
    </row>
    <row r="253" spans="1:15" ht="18.75" customHeight="1" x14ac:dyDescent="0.25">
      <c r="A253" s="31"/>
      <c r="B253" s="31"/>
      <c r="C253" s="14" t="s">
        <v>1</v>
      </c>
      <c r="D253" s="19">
        <f t="shared" si="72"/>
        <v>0</v>
      </c>
      <c r="E253" s="15">
        <v>0</v>
      </c>
      <c r="F253" s="15">
        <v>0</v>
      </c>
      <c r="G253" s="15">
        <v>0</v>
      </c>
      <c r="H253" s="15">
        <v>0</v>
      </c>
      <c r="I253" s="15">
        <v>0</v>
      </c>
      <c r="J253" s="15">
        <v>0</v>
      </c>
      <c r="K253" s="15">
        <v>0</v>
      </c>
      <c r="L253" s="15">
        <v>0</v>
      </c>
      <c r="M253" s="15">
        <v>0</v>
      </c>
      <c r="N253" s="15">
        <v>0</v>
      </c>
      <c r="O253" s="15">
        <v>0</v>
      </c>
    </row>
    <row r="254" spans="1:15" ht="18.75" customHeight="1" x14ac:dyDescent="0.25">
      <c r="A254" s="31"/>
      <c r="B254" s="31"/>
      <c r="C254" s="14" t="s">
        <v>2</v>
      </c>
      <c r="D254" s="19">
        <f t="shared" si="72"/>
        <v>0</v>
      </c>
      <c r="E254" s="15">
        <v>0</v>
      </c>
      <c r="F254" s="15">
        <v>0</v>
      </c>
      <c r="G254" s="15">
        <v>0</v>
      </c>
      <c r="H254" s="15">
        <v>0</v>
      </c>
      <c r="I254" s="15">
        <v>0</v>
      </c>
      <c r="J254" s="15">
        <v>0</v>
      </c>
      <c r="K254" s="15">
        <v>0</v>
      </c>
      <c r="L254" s="15">
        <v>0</v>
      </c>
      <c r="M254" s="15">
        <v>0</v>
      </c>
      <c r="N254" s="15">
        <v>0</v>
      </c>
      <c r="O254" s="15">
        <v>0</v>
      </c>
    </row>
    <row r="255" spans="1:15" ht="18.75" customHeight="1" x14ac:dyDescent="0.25">
      <c r="A255" s="31"/>
      <c r="B255" s="31"/>
      <c r="C255" s="14" t="s">
        <v>3</v>
      </c>
      <c r="D255" s="19">
        <f>E255+F255+G255+H255+I255+J255+K255+L255+M255+N255+O255</f>
        <v>34895.600000000006</v>
      </c>
      <c r="E255" s="15">
        <v>0</v>
      </c>
      <c r="F255" s="15">
        <v>0</v>
      </c>
      <c r="G255" s="15">
        <v>0</v>
      </c>
      <c r="H255" s="15">
        <v>0</v>
      </c>
      <c r="I255" s="15">
        <v>0</v>
      </c>
      <c r="J255" s="15">
        <v>0</v>
      </c>
      <c r="K255" s="15">
        <f>6791.8+68.7+2745</f>
        <v>9605.5</v>
      </c>
      <c r="L255" s="15">
        <f>12392.2+505.7</f>
        <v>12897.900000000001</v>
      </c>
      <c r="M255" s="15">
        <f>15027.1-2634.9</f>
        <v>12392.2</v>
      </c>
      <c r="N255" s="15">
        <v>0</v>
      </c>
      <c r="O255" s="15">
        <v>0</v>
      </c>
    </row>
    <row r="256" spans="1:15" ht="24" customHeight="1" x14ac:dyDescent="0.25">
      <c r="A256" s="31"/>
      <c r="B256" s="31"/>
      <c r="C256" s="14" t="s">
        <v>4</v>
      </c>
      <c r="D256" s="19">
        <f t="shared" si="72"/>
        <v>0</v>
      </c>
      <c r="E256" s="15">
        <v>0</v>
      </c>
      <c r="F256" s="15">
        <v>0</v>
      </c>
      <c r="G256" s="15">
        <v>0</v>
      </c>
      <c r="H256" s="15">
        <v>0</v>
      </c>
      <c r="I256" s="15">
        <v>0</v>
      </c>
      <c r="J256" s="15">
        <v>0</v>
      </c>
      <c r="K256" s="15">
        <v>0</v>
      </c>
      <c r="L256" s="15">
        <v>0</v>
      </c>
      <c r="M256" s="15">
        <v>0</v>
      </c>
      <c r="N256" s="15">
        <v>0</v>
      </c>
      <c r="O256" s="15">
        <v>0</v>
      </c>
    </row>
    <row r="257" spans="1:15" ht="15.6" x14ac:dyDescent="0.25">
      <c r="A257" s="34" t="s">
        <v>106</v>
      </c>
      <c r="B257" s="34" t="s">
        <v>22</v>
      </c>
      <c r="C257" s="27" t="s">
        <v>93</v>
      </c>
      <c r="D257" s="10">
        <f>E257+F257+G257+H257+I257+J257+K257+L257+M257+N257+O257</f>
        <v>981088.9</v>
      </c>
      <c r="E257" s="10">
        <f>E258+E259+E260+E261</f>
        <v>114186.1</v>
      </c>
      <c r="F257" s="10">
        <f t="shared" ref="F257:O257" si="75">F258+F259+F260+F261</f>
        <v>58472.6</v>
      </c>
      <c r="G257" s="10">
        <f>G258+G259+G260+G261</f>
        <v>76160.299999999988</v>
      </c>
      <c r="H257" s="10">
        <f t="shared" si="75"/>
        <v>54676.599999999991</v>
      </c>
      <c r="I257" s="10">
        <f t="shared" si="75"/>
        <v>70255.3</v>
      </c>
      <c r="J257" s="10">
        <f t="shared" si="75"/>
        <v>91836.4</v>
      </c>
      <c r="K257" s="10">
        <f t="shared" si="75"/>
        <v>172629.5</v>
      </c>
      <c r="L257" s="10">
        <f>L258+L259+L260+L261</f>
        <v>149718.70000000001</v>
      </c>
      <c r="M257" s="10">
        <f t="shared" si="75"/>
        <v>74546.8</v>
      </c>
      <c r="N257" s="10">
        <f t="shared" si="75"/>
        <v>65214</v>
      </c>
      <c r="O257" s="10">
        <f t="shared" si="75"/>
        <v>53392.600000000006</v>
      </c>
    </row>
    <row r="258" spans="1:15" ht="15.6" x14ac:dyDescent="0.25">
      <c r="A258" s="34"/>
      <c r="B258" s="34"/>
      <c r="C258" s="16" t="s">
        <v>1</v>
      </c>
      <c r="D258" s="15">
        <f t="shared" si="70"/>
        <v>12715</v>
      </c>
      <c r="E258" s="15">
        <f>E263</f>
        <v>11115</v>
      </c>
      <c r="F258" s="15">
        <f t="shared" ref="F258:O258" si="76">F263</f>
        <v>0</v>
      </c>
      <c r="G258" s="15">
        <f t="shared" si="76"/>
        <v>1600</v>
      </c>
      <c r="H258" s="15">
        <f t="shared" si="76"/>
        <v>0</v>
      </c>
      <c r="I258" s="15">
        <f t="shared" si="76"/>
        <v>0</v>
      </c>
      <c r="J258" s="15">
        <f t="shared" si="76"/>
        <v>0</v>
      </c>
      <c r="K258" s="15">
        <f t="shared" si="76"/>
        <v>0</v>
      </c>
      <c r="L258" s="15">
        <f t="shared" si="76"/>
        <v>0</v>
      </c>
      <c r="M258" s="15">
        <f t="shared" si="76"/>
        <v>0</v>
      </c>
      <c r="N258" s="15">
        <f t="shared" si="76"/>
        <v>0</v>
      </c>
      <c r="O258" s="15">
        <f t="shared" si="76"/>
        <v>0</v>
      </c>
    </row>
    <row r="259" spans="1:15" ht="15.6" x14ac:dyDescent="0.25">
      <c r="A259" s="34"/>
      <c r="B259" s="34"/>
      <c r="C259" s="16" t="s">
        <v>2</v>
      </c>
      <c r="D259" s="15">
        <f t="shared" si="70"/>
        <v>239920.3</v>
      </c>
      <c r="E259" s="15">
        <f>E264</f>
        <v>9232.6</v>
      </c>
      <c r="F259" s="15">
        <f t="shared" ref="F259:O260" si="77">F264</f>
        <v>0</v>
      </c>
      <c r="G259" s="15">
        <f t="shared" si="77"/>
        <v>0</v>
      </c>
      <c r="H259" s="15">
        <f t="shared" si="77"/>
        <v>0</v>
      </c>
      <c r="I259" s="15">
        <f t="shared" si="77"/>
        <v>0</v>
      </c>
      <c r="J259" s="15">
        <f t="shared" si="77"/>
        <v>12354.5</v>
      </c>
      <c r="K259" s="15">
        <f t="shared" si="77"/>
        <v>24551.200000000001</v>
      </c>
      <c r="L259" s="15">
        <f t="shared" si="77"/>
        <v>77527</v>
      </c>
      <c r="M259" s="15">
        <f t="shared" si="77"/>
        <v>69890</v>
      </c>
      <c r="N259" s="15">
        <f t="shared" si="77"/>
        <v>46365</v>
      </c>
      <c r="O259" s="15">
        <f t="shared" si="77"/>
        <v>0</v>
      </c>
    </row>
    <row r="260" spans="1:15" ht="15.6" x14ac:dyDescent="0.25">
      <c r="A260" s="34"/>
      <c r="B260" s="34"/>
      <c r="C260" s="16" t="s">
        <v>3</v>
      </c>
      <c r="D260" s="15">
        <f t="shared" si="70"/>
        <v>728453.6</v>
      </c>
      <c r="E260" s="15">
        <f>E265</f>
        <v>93838.5</v>
      </c>
      <c r="F260" s="15">
        <f t="shared" si="77"/>
        <v>58472.6</v>
      </c>
      <c r="G260" s="15">
        <f t="shared" si="77"/>
        <v>74560.299999999988</v>
      </c>
      <c r="H260" s="15">
        <f t="shared" si="77"/>
        <v>54676.599999999991</v>
      </c>
      <c r="I260" s="15">
        <f t="shared" si="77"/>
        <v>70255.3</v>
      </c>
      <c r="J260" s="15">
        <f t="shared" si="77"/>
        <v>79481.899999999994</v>
      </c>
      <c r="K260" s="15">
        <f>K265</f>
        <v>148078.29999999999</v>
      </c>
      <c r="L260" s="15">
        <f t="shared" si="77"/>
        <v>72191.700000000012</v>
      </c>
      <c r="M260" s="15">
        <f t="shared" si="77"/>
        <v>4656.8</v>
      </c>
      <c r="N260" s="15">
        <f t="shared" si="77"/>
        <v>18849</v>
      </c>
      <c r="O260" s="15">
        <f t="shared" si="77"/>
        <v>53392.600000000006</v>
      </c>
    </row>
    <row r="261" spans="1:15" ht="16.5" customHeight="1" x14ac:dyDescent="0.25">
      <c r="A261" s="34"/>
      <c r="B261" s="34"/>
      <c r="C261" s="16" t="s">
        <v>4</v>
      </c>
      <c r="D261" s="15">
        <f t="shared" si="70"/>
        <v>0</v>
      </c>
      <c r="E261" s="15">
        <f>E266</f>
        <v>0</v>
      </c>
      <c r="F261" s="15">
        <v>0</v>
      </c>
      <c r="G261" s="15">
        <v>0</v>
      </c>
      <c r="H261" s="15">
        <v>0</v>
      </c>
      <c r="I261" s="15">
        <v>0</v>
      </c>
      <c r="J261" s="15">
        <v>0</v>
      </c>
      <c r="K261" s="15">
        <v>0</v>
      </c>
      <c r="L261" s="15">
        <v>0</v>
      </c>
      <c r="M261" s="15">
        <v>0</v>
      </c>
      <c r="N261" s="15">
        <v>0</v>
      </c>
      <c r="O261" s="15">
        <v>0</v>
      </c>
    </row>
    <row r="262" spans="1:15" ht="15.6" x14ac:dyDescent="0.25">
      <c r="A262" s="31" t="s">
        <v>43</v>
      </c>
      <c r="B262" s="31" t="s">
        <v>42</v>
      </c>
      <c r="C262" s="16" t="s">
        <v>93</v>
      </c>
      <c r="D262" s="15">
        <f t="shared" si="70"/>
        <v>981088.9</v>
      </c>
      <c r="E262" s="15">
        <f>E263+E264+E265+E266</f>
        <v>114186.1</v>
      </c>
      <c r="F262" s="15">
        <f t="shared" ref="F262:O262" si="78">F263+F264+F265+F266</f>
        <v>58472.6</v>
      </c>
      <c r="G262" s="15">
        <f t="shared" si="78"/>
        <v>76160.299999999988</v>
      </c>
      <c r="H262" s="15">
        <f t="shared" si="78"/>
        <v>54676.599999999991</v>
      </c>
      <c r="I262" s="15">
        <f t="shared" si="78"/>
        <v>70255.3</v>
      </c>
      <c r="J262" s="15">
        <f t="shared" si="78"/>
        <v>91836.4</v>
      </c>
      <c r="K262" s="15">
        <f>K263+K264+K265+K266</f>
        <v>172629.5</v>
      </c>
      <c r="L262" s="15">
        <f>L263+L264+L265+L266</f>
        <v>149718.70000000001</v>
      </c>
      <c r="M262" s="15">
        <f>M263+M264+M265+M266</f>
        <v>74546.8</v>
      </c>
      <c r="N262" s="15">
        <f t="shared" si="78"/>
        <v>65214</v>
      </c>
      <c r="O262" s="15">
        <f t="shared" si="78"/>
        <v>53392.600000000006</v>
      </c>
    </row>
    <row r="263" spans="1:15" ht="15.6" x14ac:dyDescent="0.25">
      <c r="A263" s="34"/>
      <c r="B263" s="34"/>
      <c r="C263" s="16" t="s">
        <v>1</v>
      </c>
      <c r="D263" s="15">
        <f>E263+F263+G263+H263+I263+J263+K263+L263+M263+N263+O263</f>
        <v>12715</v>
      </c>
      <c r="E263" s="15">
        <f>E268+E273+E278+E283+E288+E293+E298+E308+E303</f>
        <v>11115</v>
      </c>
      <c r="F263" s="15">
        <f t="shared" ref="F263:O263" si="79">F268+F273+F278+F283+F288+F293+F298+F308+F303</f>
        <v>0</v>
      </c>
      <c r="G263" s="15">
        <f t="shared" si="79"/>
        <v>1600</v>
      </c>
      <c r="H263" s="15">
        <f t="shared" si="79"/>
        <v>0</v>
      </c>
      <c r="I263" s="15">
        <f t="shared" si="79"/>
        <v>0</v>
      </c>
      <c r="J263" s="15">
        <f t="shared" si="79"/>
        <v>0</v>
      </c>
      <c r="K263" s="15">
        <f t="shared" si="79"/>
        <v>0</v>
      </c>
      <c r="L263" s="15">
        <f t="shared" si="79"/>
        <v>0</v>
      </c>
      <c r="M263" s="15">
        <f t="shared" si="79"/>
        <v>0</v>
      </c>
      <c r="N263" s="15">
        <f t="shared" si="79"/>
        <v>0</v>
      </c>
      <c r="O263" s="15">
        <f t="shared" si="79"/>
        <v>0</v>
      </c>
    </row>
    <row r="264" spans="1:15" ht="15" customHeight="1" x14ac:dyDescent="0.25">
      <c r="A264" s="34"/>
      <c r="B264" s="34"/>
      <c r="C264" s="16" t="s">
        <v>2</v>
      </c>
      <c r="D264" s="15">
        <f t="shared" si="70"/>
        <v>239920.3</v>
      </c>
      <c r="E264" s="15">
        <f>E269+E274+E279+E284+E289+E294+E299+E309+E304+E314</f>
        <v>9232.6</v>
      </c>
      <c r="F264" s="15">
        <f t="shared" ref="F264:O264" si="80">F269+F274+F279+F284+F289+F294+F299+F309+F304+F314</f>
        <v>0</v>
      </c>
      <c r="G264" s="15">
        <f t="shared" si="80"/>
        <v>0</v>
      </c>
      <c r="H264" s="15">
        <f t="shared" si="80"/>
        <v>0</v>
      </c>
      <c r="I264" s="15">
        <f t="shared" si="80"/>
        <v>0</v>
      </c>
      <c r="J264" s="15">
        <f>J269+J274+J279+J284+J289+J294+J299+J309+J304+J314</f>
        <v>12354.5</v>
      </c>
      <c r="K264" s="15">
        <f t="shared" si="80"/>
        <v>24551.200000000001</v>
      </c>
      <c r="L264" s="15">
        <f t="shared" si="80"/>
        <v>77527</v>
      </c>
      <c r="M264" s="15">
        <f>M269+M274+M279+M284+M289+M294+M299+M309+M304+M314</f>
        <v>69890</v>
      </c>
      <c r="N264" s="15">
        <f t="shared" si="80"/>
        <v>46365</v>
      </c>
      <c r="O264" s="15">
        <f t="shared" si="80"/>
        <v>0</v>
      </c>
    </row>
    <row r="265" spans="1:15" ht="15.6" x14ac:dyDescent="0.25">
      <c r="A265" s="34"/>
      <c r="B265" s="34"/>
      <c r="C265" s="16" t="s">
        <v>3</v>
      </c>
      <c r="D265" s="15">
        <f t="shared" si="70"/>
        <v>728453.6</v>
      </c>
      <c r="E265" s="15">
        <f>E270+E275+E280+E285+E290+E295+E300+E310+E305+E315</f>
        <v>93838.5</v>
      </c>
      <c r="F265" s="15">
        <f t="shared" ref="F265:O265" si="81">F270+F275+F280+F285+F290+F295+F300+F310+F305+F315</f>
        <v>58472.6</v>
      </c>
      <c r="G265" s="15">
        <f t="shared" si="81"/>
        <v>74560.299999999988</v>
      </c>
      <c r="H265" s="15">
        <f t="shared" si="81"/>
        <v>54676.599999999991</v>
      </c>
      <c r="I265" s="15">
        <f t="shared" si="81"/>
        <v>70255.3</v>
      </c>
      <c r="J265" s="15">
        <f>J270+J275+J280+J285+J290+J295+J300+J310+J305+J315</f>
        <v>79481.899999999994</v>
      </c>
      <c r="K265" s="15">
        <f>K270+K275+K280+K285+K290+K295+K300+K310+K305+K315+K320</f>
        <v>148078.29999999999</v>
      </c>
      <c r="L265" s="15">
        <f>L270+L275+L280+L285+L290+L295+L300+L310+L305+L315</f>
        <v>72191.700000000012</v>
      </c>
      <c r="M265" s="15">
        <f t="shared" si="81"/>
        <v>4656.8</v>
      </c>
      <c r="N265" s="15">
        <f t="shared" si="81"/>
        <v>18849</v>
      </c>
      <c r="O265" s="15">
        <f t="shared" si="81"/>
        <v>53392.600000000006</v>
      </c>
    </row>
    <row r="266" spans="1:15" ht="19.5" customHeight="1" x14ac:dyDescent="0.25">
      <c r="A266" s="34"/>
      <c r="B266" s="34"/>
      <c r="C266" s="16" t="s">
        <v>4</v>
      </c>
      <c r="D266" s="15">
        <f t="shared" si="70"/>
        <v>0</v>
      </c>
      <c r="E266" s="15">
        <f>E271+E276+E281+E286+E291+E296+E301+E311+E306</f>
        <v>0</v>
      </c>
      <c r="F266" s="15">
        <v>0</v>
      </c>
      <c r="G266" s="15">
        <v>0</v>
      </c>
      <c r="H266" s="15">
        <v>0</v>
      </c>
      <c r="I266" s="15">
        <v>0</v>
      </c>
      <c r="J266" s="15">
        <v>0</v>
      </c>
      <c r="K266" s="15">
        <v>0</v>
      </c>
      <c r="L266" s="15">
        <v>0</v>
      </c>
      <c r="M266" s="15">
        <v>0</v>
      </c>
      <c r="N266" s="15">
        <v>0</v>
      </c>
      <c r="O266" s="15">
        <v>0</v>
      </c>
    </row>
    <row r="267" spans="1:15" ht="21" customHeight="1" x14ac:dyDescent="0.25">
      <c r="A267" s="31" t="s">
        <v>44</v>
      </c>
      <c r="B267" s="31" t="s">
        <v>16</v>
      </c>
      <c r="C267" s="16" t="s">
        <v>93</v>
      </c>
      <c r="D267" s="15">
        <f t="shared" si="70"/>
        <v>24539.599999999999</v>
      </c>
      <c r="E267" s="15">
        <f>E268+E269+E270+E271</f>
        <v>24539.599999999999</v>
      </c>
      <c r="F267" s="15">
        <f t="shared" ref="F267:O267" si="82">F268+F269+F270+F271</f>
        <v>0</v>
      </c>
      <c r="G267" s="15">
        <f t="shared" si="82"/>
        <v>0</v>
      </c>
      <c r="H267" s="15">
        <f t="shared" si="82"/>
        <v>0</v>
      </c>
      <c r="I267" s="15">
        <f t="shared" si="82"/>
        <v>0</v>
      </c>
      <c r="J267" s="15">
        <f t="shared" si="82"/>
        <v>0</v>
      </c>
      <c r="K267" s="15">
        <f t="shared" si="82"/>
        <v>0</v>
      </c>
      <c r="L267" s="15">
        <f t="shared" si="82"/>
        <v>0</v>
      </c>
      <c r="M267" s="15">
        <f t="shared" si="82"/>
        <v>0</v>
      </c>
      <c r="N267" s="15">
        <f t="shared" si="82"/>
        <v>0</v>
      </c>
      <c r="O267" s="15">
        <f t="shared" si="82"/>
        <v>0</v>
      </c>
    </row>
    <row r="268" spans="1:15" ht="21" customHeight="1" x14ac:dyDescent="0.25">
      <c r="A268" s="31"/>
      <c r="B268" s="31"/>
      <c r="C268" s="16" t="s">
        <v>1</v>
      </c>
      <c r="D268" s="15">
        <f t="shared" si="70"/>
        <v>0</v>
      </c>
      <c r="E268" s="15">
        <v>0</v>
      </c>
      <c r="F268" s="15">
        <v>0</v>
      </c>
      <c r="G268" s="15">
        <v>0</v>
      </c>
      <c r="H268" s="15">
        <v>0</v>
      </c>
      <c r="I268" s="15">
        <v>0</v>
      </c>
      <c r="J268" s="15">
        <v>0</v>
      </c>
      <c r="K268" s="15">
        <v>0</v>
      </c>
      <c r="L268" s="15">
        <v>0</v>
      </c>
      <c r="M268" s="15">
        <v>0</v>
      </c>
      <c r="N268" s="15">
        <v>0</v>
      </c>
      <c r="O268" s="15">
        <v>0</v>
      </c>
    </row>
    <row r="269" spans="1:15" ht="21" customHeight="1" x14ac:dyDescent="0.25">
      <c r="A269" s="31"/>
      <c r="B269" s="31"/>
      <c r="C269" s="16" t="s">
        <v>2</v>
      </c>
      <c r="D269" s="15">
        <f t="shared" si="70"/>
        <v>0</v>
      </c>
      <c r="E269" s="15">
        <v>0</v>
      </c>
      <c r="F269" s="15">
        <v>0</v>
      </c>
      <c r="G269" s="15">
        <v>0</v>
      </c>
      <c r="H269" s="15">
        <v>0</v>
      </c>
      <c r="I269" s="15">
        <v>0</v>
      </c>
      <c r="J269" s="15">
        <v>0</v>
      </c>
      <c r="K269" s="15">
        <v>0</v>
      </c>
      <c r="L269" s="15">
        <v>0</v>
      </c>
      <c r="M269" s="15">
        <v>0</v>
      </c>
      <c r="N269" s="15">
        <v>0</v>
      </c>
      <c r="O269" s="15">
        <v>0</v>
      </c>
    </row>
    <row r="270" spans="1:15" ht="21" customHeight="1" x14ac:dyDescent="0.25">
      <c r="A270" s="31"/>
      <c r="B270" s="31"/>
      <c r="C270" s="16" t="s">
        <v>3</v>
      </c>
      <c r="D270" s="15">
        <f t="shared" si="70"/>
        <v>24539.599999999999</v>
      </c>
      <c r="E270" s="15">
        <v>24539.599999999999</v>
      </c>
      <c r="F270" s="15">
        <v>0</v>
      </c>
      <c r="G270" s="15">
        <v>0</v>
      </c>
      <c r="H270" s="15">
        <v>0</v>
      </c>
      <c r="I270" s="15">
        <v>0</v>
      </c>
      <c r="J270" s="15">
        <v>0</v>
      </c>
      <c r="K270" s="15">
        <v>0</v>
      </c>
      <c r="L270" s="15">
        <v>0</v>
      </c>
      <c r="M270" s="15">
        <v>0</v>
      </c>
      <c r="N270" s="15">
        <v>0</v>
      </c>
      <c r="O270" s="15">
        <v>0</v>
      </c>
    </row>
    <row r="271" spans="1:15" ht="69" customHeight="1" x14ac:dyDescent="0.25">
      <c r="A271" s="31"/>
      <c r="B271" s="31"/>
      <c r="C271" s="16" t="s">
        <v>4</v>
      </c>
      <c r="D271" s="15">
        <f t="shared" si="70"/>
        <v>0</v>
      </c>
      <c r="E271" s="15">
        <v>0</v>
      </c>
      <c r="F271" s="15">
        <v>0</v>
      </c>
      <c r="G271" s="15">
        <v>0</v>
      </c>
      <c r="H271" s="15">
        <v>0</v>
      </c>
      <c r="I271" s="15">
        <v>0</v>
      </c>
      <c r="J271" s="15">
        <v>0</v>
      </c>
      <c r="K271" s="15">
        <v>0</v>
      </c>
      <c r="L271" s="15">
        <v>0</v>
      </c>
      <c r="M271" s="15">
        <v>0</v>
      </c>
      <c r="N271" s="15">
        <v>0</v>
      </c>
      <c r="O271" s="15">
        <v>0</v>
      </c>
    </row>
    <row r="272" spans="1:15" ht="66" customHeight="1" x14ac:dyDescent="0.25">
      <c r="A272" s="31" t="s">
        <v>45</v>
      </c>
      <c r="B272" s="31" t="s">
        <v>94</v>
      </c>
      <c r="C272" s="16" t="s">
        <v>93</v>
      </c>
      <c r="D272" s="15">
        <f t="shared" si="70"/>
        <v>5670.9</v>
      </c>
      <c r="E272" s="19">
        <f>E273+E274+E275+E276</f>
        <v>992</v>
      </c>
      <c r="F272" s="19">
        <f t="shared" ref="F272:O272" si="83">F273+F274+F275+F276</f>
        <v>993.5</v>
      </c>
      <c r="G272" s="19">
        <f t="shared" si="83"/>
        <v>989.7</v>
      </c>
      <c r="H272" s="19">
        <f t="shared" si="83"/>
        <v>286.60000000000002</v>
      </c>
      <c r="I272" s="19">
        <f t="shared" si="83"/>
        <v>369</v>
      </c>
      <c r="J272" s="19">
        <f t="shared" si="83"/>
        <v>343</v>
      </c>
      <c r="K272" s="19">
        <f t="shared" si="83"/>
        <v>507.2</v>
      </c>
      <c r="L272" s="19">
        <f t="shared" si="83"/>
        <v>286.89999999999998</v>
      </c>
      <c r="M272" s="19">
        <f t="shared" si="83"/>
        <v>195.8</v>
      </c>
      <c r="N272" s="19">
        <f t="shared" si="83"/>
        <v>196.8</v>
      </c>
      <c r="O272" s="19">
        <f t="shared" si="83"/>
        <v>510.4</v>
      </c>
    </row>
    <row r="273" spans="1:18" ht="15.6" x14ac:dyDescent="0.25">
      <c r="A273" s="31"/>
      <c r="B273" s="31"/>
      <c r="C273" s="16" t="s">
        <v>1</v>
      </c>
      <c r="D273" s="15">
        <f t="shared" si="70"/>
        <v>0</v>
      </c>
      <c r="E273" s="15">
        <v>0</v>
      </c>
      <c r="F273" s="15">
        <v>0</v>
      </c>
      <c r="G273" s="15">
        <v>0</v>
      </c>
      <c r="H273" s="15">
        <v>0</v>
      </c>
      <c r="I273" s="15">
        <v>0</v>
      </c>
      <c r="J273" s="15">
        <v>0</v>
      </c>
      <c r="K273" s="15">
        <v>0</v>
      </c>
      <c r="L273" s="15">
        <v>0</v>
      </c>
      <c r="M273" s="15">
        <v>0</v>
      </c>
      <c r="N273" s="15">
        <v>0</v>
      </c>
      <c r="O273" s="15">
        <v>0</v>
      </c>
    </row>
    <row r="274" spans="1:18" ht="15.6" x14ac:dyDescent="0.25">
      <c r="A274" s="31"/>
      <c r="B274" s="31"/>
      <c r="C274" s="16" t="s">
        <v>2</v>
      </c>
      <c r="D274" s="15">
        <f t="shared" si="70"/>
        <v>0</v>
      </c>
      <c r="E274" s="15">
        <v>0</v>
      </c>
      <c r="F274" s="15">
        <v>0</v>
      </c>
      <c r="G274" s="15">
        <v>0</v>
      </c>
      <c r="H274" s="15">
        <v>0</v>
      </c>
      <c r="I274" s="15">
        <v>0</v>
      </c>
      <c r="J274" s="15">
        <v>0</v>
      </c>
      <c r="K274" s="15">
        <v>0</v>
      </c>
      <c r="L274" s="15">
        <v>0</v>
      </c>
      <c r="M274" s="15">
        <v>0</v>
      </c>
      <c r="N274" s="15">
        <v>0</v>
      </c>
      <c r="O274" s="15">
        <v>0</v>
      </c>
    </row>
    <row r="275" spans="1:18" ht="15.6" x14ac:dyDescent="0.25">
      <c r="A275" s="31"/>
      <c r="B275" s="31"/>
      <c r="C275" s="16" t="s">
        <v>3</v>
      </c>
      <c r="D275" s="15">
        <f t="shared" si="70"/>
        <v>5670.9</v>
      </c>
      <c r="E275" s="15">
        <v>992</v>
      </c>
      <c r="F275" s="19">
        <v>993.5</v>
      </c>
      <c r="G275" s="19">
        <v>989.7</v>
      </c>
      <c r="H275" s="19">
        <v>286.60000000000002</v>
      </c>
      <c r="I275" s="15">
        <v>369</v>
      </c>
      <c r="J275" s="15">
        <v>343</v>
      </c>
      <c r="K275" s="15">
        <f>326.5+180.7</f>
        <v>507.2</v>
      </c>
      <c r="L275" s="15">
        <v>286.89999999999998</v>
      </c>
      <c r="M275" s="15">
        <v>195.8</v>
      </c>
      <c r="N275" s="15">
        <v>196.8</v>
      </c>
      <c r="O275" s="15">
        <v>510.4</v>
      </c>
    </row>
    <row r="276" spans="1:18" ht="37.5" customHeight="1" x14ac:dyDescent="0.25">
      <c r="A276" s="41"/>
      <c r="B276" s="31"/>
      <c r="C276" s="16" t="s">
        <v>4</v>
      </c>
      <c r="D276" s="15">
        <f t="shared" si="70"/>
        <v>0</v>
      </c>
      <c r="E276" s="15">
        <v>0</v>
      </c>
      <c r="F276" s="15">
        <v>0</v>
      </c>
      <c r="G276" s="15">
        <v>0</v>
      </c>
      <c r="H276" s="15">
        <v>0</v>
      </c>
      <c r="I276" s="15">
        <v>0</v>
      </c>
      <c r="J276" s="15">
        <v>0</v>
      </c>
      <c r="K276" s="15">
        <v>0</v>
      </c>
      <c r="L276" s="15">
        <v>0</v>
      </c>
      <c r="M276" s="15">
        <v>0</v>
      </c>
      <c r="N276" s="15">
        <v>0</v>
      </c>
      <c r="O276" s="15">
        <v>0</v>
      </c>
    </row>
    <row r="277" spans="1:18" ht="15.6" x14ac:dyDescent="0.25">
      <c r="A277" s="31" t="s">
        <v>46</v>
      </c>
      <c r="B277" s="31" t="s">
        <v>102</v>
      </c>
      <c r="C277" s="16" t="s">
        <v>93</v>
      </c>
      <c r="D277" s="15">
        <f t="shared" si="70"/>
        <v>344567.5</v>
      </c>
      <c r="E277" s="19">
        <f>E278+E279+E280+E281</f>
        <v>34782.9</v>
      </c>
      <c r="F277" s="19">
        <f t="shared" ref="F277:O277" si="84">F278+F279+F280+F281</f>
        <v>43719.7</v>
      </c>
      <c r="G277" s="19">
        <f t="shared" si="84"/>
        <v>38435</v>
      </c>
      <c r="H277" s="19">
        <f t="shared" si="84"/>
        <v>38370.199999999997</v>
      </c>
      <c r="I277" s="19">
        <f t="shared" si="84"/>
        <v>39373.599999999999</v>
      </c>
      <c r="J277" s="19">
        <f t="shared" si="84"/>
        <v>46117.1</v>
      </c>
      <c r="K277" s="19">
        <f t="shared" si="84"/>
        <v>45170</v>
      </c>
      <c r="L277" s="19">
        <f t="shared" si="84"/>
        <v>17437.600000000002</v>
      </c>
      <c r="M277" s="19">
        <f>M278+M279+M280+M281</f>
        <v>0</v>
      </c>
      <c r="N277" s="19">
        <f t="shared" si="84"/>
        <v>12889.4</v>
      </c>
      <c r="O277" s="19">
        <f t="shared" si="84"/>
        <v>28272</v>
      </c>
      <c r="R277" s="11"/>
    </row>
    <row r="278" spans="1:18" ht="15.6" x14ac:dyDescent="0.25">
      <c r="A278" s="31"/>
      <c r="B278" s="31"/>
      <c r="C278" s="16" t="s">
        <v>1</v>
      </c>
      <c r="D278" s="15">
        <f t="shared" si="70"/>
        <v>0</v>
      </c>
      <c r="E278" s="15">
        <v>0</v>
      </c>
      <c r="F278" s="15">
        <v>0</v>
      </c>
      <c r="G278" s="15">
        <v>0</v>
      </c>
      <c r="H278" s="15">
        <v>0</v>
      </c>
      <c r="I278" s="15">
        <v>0</v>
      </c>
      <c r="J278" s="15">
        <v>0</v>
      </c>
      <c r="K278" s="15">
        <v>0</v>
      </c>
      <c r="L278" s="15">
        <v>0</v>
      </c>
      <c r="M278" s="15">
        <v>0</v>
      </c>
      <c r="N278" s="15">
        <v>0</v>
      </c>
      <c r="O278" s="15">
        <v>0</v>
      </c>
    </row>
    <row r="279" spans="1:18" ht="15.6" x14ac:dyDescent="0.25">
      <c r="A279" s="31"/>
      <c r="B279" s="31"/>
      <c r="C279" s="16" t="s">
        <v>2</v>
      </c>
      <c r="D279" s="15">
        <f t="shared" si="70"/>
        <v>0</v>
      </c>
      <c r="E279" s="15">
        <v>0</v>
      </c>
      <c r="F279" s="15">
        <v>0</v>
      </c>
      <c r="G279" s="15">
        <v>0</v>
      </c>
      <c r="H279" s="15">
        <v>0</v>
      </c>
      <c r="I279" s="15">
        <v>0</v>
      </c>
      <c r="J279" s="15">
        <v>0</v>
      </c>
      <c r="K279" s="15">
        <v>0</v>
      </c>
      <c r="L279" s="15">
        <v>0</v>
      </c>
      <c r="M279" s="15">
        <v>0</v>
      </c>
      <c r="N279" s="15">
        <v>0</v>
      </c>
      <c r="O279" s="15">
        <v>0</v>
      </c>
    </row>
    <row r="280" spans="1:18" ht="15.6" x14ac:dyDescent="0.25">
      <c r="A280" s="31"/>
      <c r="B280" s="31"/>
      <c r="C280" s="16" t="s">
        <v>3</v>
      </c>
      <c r="D280" s="15">
        <f t="shared" si="70"/>
        <v>344567.5</v>
      </c>
      <c r="E280" s="15">
        <v>34782.9</v>
      </c>
      <c r="F280" s="15">
        <v>43719.7</v>
      </c>
      <c r="G280" s="19">
        <v>38435</v>
      </c>
      <c r="H280" s="19">
        <v>38370.199999999997</v>
      </c>
      <c r="I280" s="19">
        <f>42601-3227.4</f>
        <v>39373.599999999999</v>
      </c>
      <c r="J280" s="15">
        <f>48257.1-2140</f>
        <v>46117.1</v>
      </c>
      <c r="K280" s="15">
        <v>45170</v>
      </c>
      <c r="L280" s="15">
        <f>17298.9+138.7</f>
        <v>17437.600000000002</v>
      </c>
      <c r="M280" s="15">
        <f>12826.8-12826.8</f>
        <v>0</v>
      </c>
      <c r="N280" s="15">
        <f>12889.4</f>
        <v>12889.4</v>
      </c>
      <c r="O280" s="15">
        <v>28272</v>
      </c>
    </row>
    <row r="281" spans="1:18" ht="15.75" customHeight="1" x14ac:dyDescent="0.25">
      <c r="A281" s="41"/>
      <c r="B281" s="31"/>
      <c r="C281" s="16" t="s">
        <v>4</v>
      </c>
      <c r="D281" s="15">
        <f t="shared" si="70"/>
        <v>0</v>
      </c>
      <c r="E281" s="15">
        <v>0</v>
      </c>
      <c r="F281" s="15">
        <v>0</v>
      </c>
      <c r="G281" s="15">
        <v>0</v>
      </c>
      <c r="H281" s="15">
        <v>0</v>
      </c>
      <c r="I281" s="15">
        <v>0</v>
      </c>
      <c r="J281" s="15">
        <v>0</v>
      </c>
      <c r="K281" s="15">
        <v>0</v>
      </c>
      <c r="L281" s="15">
        <v>0</v>
      </c>
      <c r="M281" s="15">
        <v>0</v>
      </c>
      <c r="N281" s="15">
        <v>0</v>
      </c>
      <c r="O281" s="15">
        <v>0</v>
      </c>
    </row>
    <row r="282" spans="1:18" ht="31.5" customHeight="1" x14ac:dyDescent="0.25">
      <c r="A282" s="31" t="s">
        <v>47</v>
      </c>
      <c r="B282" s="31" t="s">
        <v>71</v>
      </c>
      <c r="C282" s="16" t="s">
        <v>93</v>
      </c>
      <c r="D282" s="15">
        <f t="shared" si="70"/>
        <v>247103.9</v>
      </c>
      <c r="E282" s="19">
        <f>E283+E284+E285+E286</f>
        <v>11338.9</v>
      </c>
      <c r="F282" s="19">
        <f t="shared" ref="F282:O282" si="85">F283+F284+F285+F286</f>
        <v>9535.9</v>
      </c>
      <c r="G282" s="19">
        <f t="shared" si="85"/>
        <v>30837.1</v>
      </c>
      <c r="H282" s="19">
        <f t="shared" si="85"/>
        <v>11594.3</v>
      </c>
      <c r="I282" s="19">
        <f t="shared" si="85"/>
        <v>25497.300000000003</v>
      </c>
      <c r="J282" s="19">
        <f t="shared" si="85"/>
        <v>21781.1</v>
      </c>
      <c r="K282" s="19">
        <f t="shared" si="85"/>
        <v>83536.899999999994</v>
      </c>
      <c r="L282" s="19">
        <f t="shared" si="85"/>
        <v>31479.7</v>
      </c>
      <c r="M282" s="19">
        <f t="shared" si="85"/>
        <v>0</v>
      </c>
      <c r="N282" s="19">
        <f t="shared" si="85"/>
        <v>2803.3</v>
      </c>
      <c r="O282" s="19">
        <f t="shared" si="85"/>
        <v>18699.400000000001</v>
      </c>
    </row>
    <row r="283" spans="1:18" ht="28.5" customHeight="1" x14ac:dyDescent="0.25">
      <c r="A283" s="31"/>
      <c r="B283" s="31"/>
      <c r="C283" s="16" t="s">
        <v>1</v>
      </c>
      <c r="D283" s="15">
        <f t="shared" si="70"/>
        <v>0</v>
      </c>
      <c r="E283" s="15">
        <v>0</v>
      </c>
      <c r="F283" s="15">
        <v>0</v>
      </c>
      <c r="G283" s="15">
        <v>0</v>
      </c>
      <c r="H283" s="15">
        <v>0</v>
      </c>
      <c r="I283" s="15">
        <v>0</v>
      </c>
      <c r="J283" s="15">
        <v>0</v>
      </c>
      <c r="K283" s="15">
        <v>0</v>
      </c>
      <c r="L283" s="15">
        <v>0</v>
      </c>
      <c r="M283" s="15">
        <v>0</v>
      </c>
      <c r="N283" s="15">
        <v>0</v>
      </c>
      <c r="O283" s="15">
        <v>0</v>
      </c>
    </row>
    <row r="284" spans="1:18" ht="28.5" customHeight="1" x14ac:dyDescent="0.25">
      <c r="A284" s="31"/>
      <c r="B284" s="31"/>
      <c r="C284" s="16" t="s">
        <v>2</v>
      </c>
      <c r="D284" s="15">
        <f t="shared" si="70"/>
        <v>0</v>
      </c>
      <c r="E284" s="15">
        <v>0</v>
      </c>
      <c r="F284" s="15">
        <v>0</v>
      </c>
      <c r="G284" s="15">
        <v>0</v>
      </c>
      <c r="H284" s="15">
        <v>0</v>
      </c>
      <c r="I284" s="15">
        <v>0</v>
      </c>
      <c r="J284" s="15">
        <v>0</v>
      </c>
      <c r="K284" s="15">
        <v>0</v>
      </c>
      <c r="L284" s="15">
        <v>0</v>
      </c>
      <c r="M284" s="15">
        <v>0</v>
      </c>
      <c r="N284" s="15">
        <v>0</v>
      </c>
      <c r="O284" s="15">
        <v>0</v>
      </c>
    </row>
    <row r="285" spans="1:18" ht="28.5" customHeight="1" x14ac:dyDescent="0.25">
      <c r="A285" s="31"/>
      <c r="B285" s="31"/>
      <c r="C285" s="16" t="s">
        <v>3</v>
      </c>
      <c r="D285" s="15">
        <f t="shared" si="70"/>
        <v>247103.9</v>
      </c>
      <c r="E285" s="15">
        <v>11338.9</v>
      </c>
      <c r="F285" s="15">
        <v>9535.9</v>
      </c>
      <c r="G285" s="15">
        <v>30837.1</v>
      </c>
      <c r="H285" s="15">
        <v>11594.3</v>
      </c>
      <c r="I285" s="15">
        <f>22269.9+3227.4</f>
        <v>25497.300000000003</v>
      </c>
      <c r="J285" s="15">
        <f>16107.4+5673.7</f>
        <v>21781.1</v>
      </c>
      <c r="K285" s="15">
        <v>83536.899999999994</v>
      </c>
      <c r="L285" s="15">
        <f>31479.7</f>
        <v>31479.7</v>
      </c>
      <c r="M285" s="15">
        <f>2789.7-2789.7</f>
        <v>0</v>
      </c>
      <c r="N285" s="15">
        <v>2803.3</v>
      </c>
      <c r="O285" s="15">
        <v>18699.400000000001</v>
      </c>
      <c r="R285" s="11"/>
    </row>
    <row r="286" spans="1:18" ht="33" customHeight="1" x14ac:dyDescent="0.25">
      <c r="A286" s="41"/>
      <c r="B286" s="31"/>
      <c r="C286" s="16" t="s">
        <v>4</v>
      </c>
      <c r="D286" s="15">
        <f t="shared" si="70"/>
        <v>0</v>
      </c>
      <c r="E286" s="15">
        <v>0</v>
      </c>
      <c r="F286" s="15">
        <v>0</v>
      </c>
      <c r="G286" s="15">
        <v>0</v>
      </c>
      <c r="H286" s="15">
        <v>0</v>
      </c>
      <c r="I286" s="15">
        <v>0</v>
      </c>
      <c r="J286" s="15">
        <v>0</v>
      </c>
      <c r="K286" s="15">
        <v>0</v>
      </c>
      <c r="L286" s="15">
        <v>0</v>
      </c>
      <c r="M286" s="15">
        <v>0</v>
      </c>
      <c r="N286" s="15">
        <v>0</v>
      </c>
      <c r="O286" s="15">
        <v>0</v>
      </c>
    </row>
    <row r="287" spans="1:18" ht="16.5" customHeight="1" x14ac:dyDescent="0.25">
      <c r="A287" s="31" t="s">
        <v>48</v>
      </c>
      <c r="B287" s="31" t="s">
        <v>57</v>
      </c>
      <c r="C287" s="16" t="s">
        <v>93</v>
      </c>
      <c r="D287" s="15">
        <f>SUM(E287:O287)</f>
        <v>8690.7999999999993</v>
      </c>
      <c r="E287" s="15">
        <f>SUM(E288:E291)</f>
        <v>8690.7999999999993</v>
      </c>
      <c r="F287" s="15">
        <v>0</v>
      </c>
      <c r="G287" s="15">
        <v>0</v>
      </c>
      <c r="H287" s="15">
        <v>0</v>
      </c>
      <c r="I287" s="15">
        <v>0</v>
      </c>
      <c r="J287" s="15">
        <v>0</v>
      </c>
      <c r="K287" s="15">
        <v>0</v>
      </c>
      <c r="L287" s="15">
        <v>0</v>
      </c>
      <c r="M287" s="15">
        <v>0</v>
      </c>
      <c r="N287" s="15">
        <v>0</v>
      </c>
      <c r="O287" s="15">
        <v>0</v>
      </c>
    </row>
    <row r="288" spans="1:18" ht="18.75" customHeight="1" x14ac:dyDescent="0.25">
      <c r="A288" s="31"/>
      <c r="B288" s="51"/>
      <c r="C288" s="16" t="s">
        <v>1</v>
      </c>
      <c r="D288" s="15">
        <f>E288+F288+G288+H288+I288+J288+K288+L288+M288+N288+O288</f>
        <v>0</v>
      </c>
      <c r="E288" s="15">
        <v>0</v>
      </c>
      <c r="F288" s="15">
        <v>0</v>
      </c>
      <c r="G288" s="15">
        <v>0</v>
      </c>
      <c r="H288" s="15">
        <v>0</v>
      </c>
      <c r="I288" s="15">
        <v>0</v>
      </c>
      <c r="J288" s="15">
        <v>0</v>
      </c>
      <c r="K288" s="15">
        <v>0</v>
      </c>
      <c r="L288" s="15">
        <v>0</v>
      </c>
      <c r="M288" s="15">
        <v>0</v>
      </c>
      <c r="N288" s="15">
        <v>0</v>
      </c>
      <c r="O288" s="15">
        <v>0</v>
      </c>
    </row>
    <row r="289" spans="1:15" ht="18.75" customHeight="1" x14ac:dyDescent="0.25">
      <c r="A289" s="31"/>
      <c r="B289" s="51"/>
      <c r="C289" s="16" t="s">
        <v>2</v>
      </c>
      <c r="D289" s="15">
        <f>E289+F289+G289+H289+I289+J289+K289+L289+M289+N289+O289</f>
        <v>0</v>
      </c>
      <c r="E289" s="15">
        <v>0</v>
      </c>
      <c r="F289" s="15">
        <v>0</v>
      </c>
      <c r="G289" s="15">
        <v>0</v>
      </c>
      <c r="H289" s="15">
        <v>0</v>
      </c>
      <c r="I289" s="15">
        <v>0</v>
      </c>
      <c r="J289" s="15">
        <v>0</v>
      </c>
      <c r="K289" s="15">
        <v>0</v>
      </c>
      <c r="L289" s="15">
        <v>0</v>
      </c>
      <c r="M289" s="15">
        <v>0</v>
      </c>
      <c r="N289" s="15">
        <v>0</v>
      </c>
      <c r="O289" s="15">
        <v>0</v>
      </c>
    </row>
    <row r="290" spans="1:15" ht="18.75" customHeight="1" x14ac:dyDescent="0.25">
      <c r="A290" s="31"/>
      <c r="B290" s="51"/>
      <c r="C290" s="16" t="s">
        <v>3</v>
      </c>
      <c r="D290" s="15">
        <f>E290+F290+G290+H290+I290+J290+K290+L290+M290+N290+O290</f>
        <v>8690.7999999999993</v>
      </c>
      <c r="E290" s="15">
        <v>8690.7999999999993</v>
      </c>
      <c r="F290" s="15">
        <v>0</v>
      </c>
      <c r="G290" s="15">
        <v>0</v>
      </c>
      <c r="H290" s="15">
        <v>0</v>
      </c>
      <c r="I290" s="15">
        <v>0</v>
      </c>
      <c r="J290" s="15">
        <v>0</v>
      </c>
      <c r="K290" s="15">
        <v>0</v>
      </c>
      <c r="L290" s="15">
        <v>0</v>
      </c>
      <c r="M290" s="15">
        <v>0</v>
      </c>
      <c r="N290" s="15">
        <v>0</v>
      </c>
      <c r="O290" s="15">
        <v>0</v>
      </c>
    </row>
    <row r="291" spans="1:15" ht="44.25" customHeight="1" x14ac:dyDescent="0.25">
      <c r="A291" s="31"/>
      <c r="B291" s="51"/>
      <c r="C291" s="16" t="s">
        <v>4</v>
      </c>
      <c r="D291" s="15">
        <f>E291+F291+G291+H291+I291+J291+K291+L291+M291+N291+O291</f>
        <v>0</v>
      </c>
      <c r="E291" s="15">
        <v>0</v>
      </c>
      <c r="F291" s="15">
        <v>0</v>
      </c>
      <c r="G291" s="15">
        <v>0</v>
      </c>
      <c r="H291" s="15">
        <v>0</v>
      </c>
      <c r="I291" s="15">
        <v>0</v>
      </c>
      <c r="J291" s="15">
        <v>0</v>
      </c>
      <c r="K291" s="15">
        <v>0</v>
      </c>
      <c r="L291" s="15">
        <v>0</v>
      </c>
      <c r="M291" s="15">
        <v>0</v>
      </c>
      <c r="N291" s="15">
        <v>0</v>
      </c>
      <c r="O291" s="15">
        <v>0</v>
      </c>
    </row>
    <row r="292" spans="1:15" ht="15.6" x14ac:dyDescent="0.25">
      <c r="A292" s="31" t="s">
        <v>49</v>
      </c>
      <c r="B292" s="31" t="s">
        <v>97</v>
      </c>
      <c r="C292" s="16" t="s">
        <v>93</v>
      </c>
      <c r="D292" s="19">
        <f>E292+F292+G292+H292+I292+J292+K292+L292+M292+N292+O292</f>
        <v>33898.700000000004</v>
      </c>
      <c r="E292" s="19">
        <f t="shared" ref="E292:O292" si="86">E293+E294+E295+E296</f>
        <v>4261.7</v>
      </c>
      <c r="F292" s="19">
        <f t="shared" si="86"/>
        <v>4159.8</v>
      </c>
      <c r="G292" s="19">
        <f t="shared" si="86"/>
        <v>4208.5</v>
      </c>
      <c r="H292" s="19">
        <f t="shared" si="86"/>
        <v>4395.5</v>
      </c>
      <c r="I292" s="19">
        <f t="shared" si="86"/>
        <v>5015.3999999999996</v>
      </c>
      <c r="J292" s="19">
        <f t="shared" si="86"/>
        <v>5376.7999999999993</v>
      </c>
      <c r="K292" s="19">
        <f>K293+K294+K295+K296</f>
        <v>570.20000000000005</v>
      </c>
      <c r="L292" s="19">
        <f t="shared" si="86"/>
        <v>0</v>
      </c>
      <c r="M292" s="19">
        <f t="shared" si="86"/>
        <v>0</v>
      </c>
      <c r="N292" s="19">
        <f t="shared" si="86"/>
        <v>0</v>
      </c>
      <c r="O292" s="19">
        <f t="shared" si="86"/>
        <v>5910.8</v>
      </c>
    </row>
    <row r="293" spans="1:15" ht="15.6" x14ac:dyDescent="0.25">
      <c r="A293" s="31"/>
      <c r="B293" s="51"/>
      <c r="C293" s="16" t="s">
        <v>1</v>
      </c>
      <c r="D293" s="19">
        <f t="shared" ref="D293:D311" si="87">E293+F293+G293+H293+I293+J293+K293+L293+M293+N293+O293</f>
        <v>0</v>
      </c>
      <c r="E293" s="15">
        <v>0</v>
      </c>
      <c r="F293" s="15">
        <v>0</v>
      </c>
      <c r="G293" s="15">
        <v>0</v>
      </c>
      <c r="H293" s="15">
        <v>0</v>
      </c>
      <c r="I293" s="15">
        <v>0</v>
      </c>
      <c r="J293" s="15">
        <v>0</v>
      </c>
      <c r="K293" s="15">
        <v>0</v>
      </c>
      <c r="L293" s="15">
        <v>0</v>
      </c>
      <c r="M293" s="15">
        <v>0</v>
      </c>
      <c r="N293" s="15">
        <v>0</v>
      </c>
      <c r="O293" s="15">
        <v>0</v>
      </c>
    </row>
    <row r="294" spans="1:15" ht="15.6" x14ac:dyDescent="0.25">
      <c r="A294" s="31"/>
      <c r="B294" s="51"/>
      <c r="C294" s="16" t="s">
        <v>2</v>
      </c>
      <c r="D294" s="19">
        <f t="shared" si="87"/>
        <v>0</v>
      </c>
      <c r="E294" s="15">
        <v>0</v>
      </c>
      <c r="F294" s="15">
        <v>0</v>
      </c>
      <c r="G294" s="15">
        <v>0</v>
      </c>
      <c r="H294" s="15">
        <v>0</v>
      </c>
      <c r="I294" s="15">
        <v>0</v>
      </c>
      <c r="J294" s="15">
        <v>0</v>
      </c>
      <c r="K294" s="15">
        <v>0</v>
      </c>
      <c r="L294" s="15">
        <v>0</v>
      </c>
      <c r="M294" s="15">
        <v>0</v>
      </c>
      <c r="N294" s="15">
        <v>0</v>
      </c>
      <c r="O294" s="15">
        <v>0</v>
      </c>
    </row>
    <row r="295" spans="1:15" ht="15.6" x14ac:dyDescent="0.25">
      <c r="A295" s="31"/>
      <c r="B295" s="51"/>
      <c r="C295" s="16" t="s">
        <v>3</v>
      </c>
      <c r="D295" s="19">
        <f t="shared" si="87"/>
        <v>33898.700000000004</v>
      </c>
      <c r="E295" s="19">
        <v>4261.7</v>
      </c>
      <c r="F295" s="19">
        <v>4159.8</v>
      </c>
      <c r="G295" s="19">
        <v>4208.5</v>
      </c>
      <c r="H295" s="19">
        <v>4395.5</v>
      </c>
      <c r="I295" s="19">
        <f>5054-38.6</f>
        <v>5015.3999999999996</v>
      </c>
      <c r="J295" s="15">
        <f>4981.4+60+838.4-503</f>
        <v>5376.7999999999993</v>
      </c>
      <c r="K295" s="15">
        <f>757.7-187.5</f>
        <v>570.20000000000005</v>
      </c>
      <c r="L295" s="15">
        <v>0</v>
      </c>
      <c r="M295" s="15">
        <v>0</v>
      </c>
      <c r="N295" s="15">
        <v>0</v>
      </c>
      <c r="O295" s="15">
        <v>5910.8</v>
      </c>
    </row>
    <row r="296" spans="1:15" ht="15.75" customHeight="1" x14ac:dyDescent="0.25">
      <c r="A296" s="31"/>
      <c r="B296" s="51"/>
      <c r="C296" s="16" t="s">
        <v>4</v>
      </c>
      <c r="D296" s="19">
        <f t="shared" si="87"/>
        <v>0</v>
      </c>
      <c r="E296" s="15">
        <v>0</v>
      </c>
      <c r="F296" s="15">
        <v>0</v>
      </c>
      <c r="G296" s="15">
        <v>0</v>
      </c>
      <c r="H296" s="15">
        <v>0</v>
      </c>
      <c r="I296" s="15">
        <v>0</v>
      </c>
      <c r="J296" s="15">
        <v>0</v>
      </c>
      <c r="K296" s="15">
        <v>0</v>
      </c>
      <c r="L296" s="15">
        <v>0</v>
      </c>
      <c r="M296" s="15">
        <v>0</v>
      </c>
      <c r="N296" s="15">
        <v>0</v>
      </c>
      <c r="O296" s="15">
        <v>0</v>
      </c>
    </row>
    <row r="297" spans="1:15" ht="15.6" x14ac:dyDescent="0.25">
      <c r="A297" s="31" t="s">
        <v>50</v>
      </c>
      <c r="B297" s="31" t="s">
        <v>20</v>
      </c>
      <c r="C297" s="16" t="s">
        <v>93</v>
      </c>
      <c r="D297" s="19">
        <f t="shared" si="87"/>
        <v>29580.199999999997</v>
      </c>
      <c r="E297" s="19">
        <f>E298+E299+E300+E301</f>
        <v>29580.199999999997</v>
      </c>
      <c r="F297" s="15">
        <v>0</v>
      </c>
      <c r="G297" s="15">
        <f>G298+G299+G300+G301</f>
        <v>0</v>
      </c>
      <c r="H297" s="15">
        <v>0</v>
      </c>
      <c r="I297" s="15">
        <v>0</v>
      </c>
      <c r="J297" s="15">
        <v>0</v>
      </c>
      <c r="K297" s="15">
        <v>0</v>
      </c>
      <c r="L297" s="19">
        <f>L298+L299+L300+L301</f>
        <v>0</v>
      </c>
      <c r="M297" s="19">
        <f>M298+M299+M300+M301</f>
        <v>0</v>
      </c>
      <c r="N297" s="19">
        <f>N298+N299+N300+N301</f>
        <v>0</v>
      </c>
      <c r="O297" s="15">
        <v>0</v>
      </c>
    </row>
    <row r="298" spans="1:15" ht="15.6" x14ac:dyDescent="0.25">
      <c r="A298" s="31"/>
      <c r="B298" s="35"/>
      <c r="C298" s="16" t="s">
        <v>1</v>
      </c>
      <c r="D298" s="19">
        <f t="shared" si="87"/>
        <v>11115</v>
      </c>
      <c r="E298" s="19">
        <v>11115</v>
      </c>
      <c r="F298" s="15">
        <v>0</v>
      </c>
      <c r="G298" s="15">
        <v>0</v>
      </c>
      <c r="H298" s="15">
        <v>0</v>
      </c>
      <c r="I298" s="15">
        <v>0</v>
      </c>
      <c r="J298" s="15">
        <v>0</v>
      </c>
      <c r="K298" s="15">
        <v>0</v>
      </c>
      <c r="L298" s="15">
        <v>0</v>
      </c>
      <c r="M298" s="15">
        <v>0</v>
      </c>
      <c r="N298" s="15">
        <v>0</v>
      </c>
      <c r="O298" s="15">
        <v>0</v>
      </c>
    </row>
    <row r="299" spans="1:15" ht="15.6" x14ac:dyDescent="0.25">
      <c r="A299" s="31"/>
      <c r="B299" s="35"/>
      <c r="C299" s="16" t="s">
        <v>2</v>
      </c>
      <c r="D299" s="19">
        <f t="shared" si="87"/>
        <v>9232.6</v>
      </c>
      <c r="E299" s="19">
        <v>9232.6</v>
      </c>
      <c r="F299" s="15">
        <v>0</v>
      </c>
      <c r="G299" s="15">
        <v>0</v>
      </c>
      <c r="H299" s="15">
        <v>0</v>
      </c>
      <c r="I299" s="15">
        <v>0</v>
      </c>
      <c r="J299" s="15">
        <v>0</v>
      </c>
      <c r="K299" s="15">
        <v>0</v>
      </c>
      <c r="L299" s="15">
        <v>0</v>
      </c>
      <c r="M299" s="15">
        <v>0</v>
      </c>
      <c r="N299" s="15">
        <v>0</v>
      </c>
      <c r="O299" s="15">
        <v>0</v>
      </c>
    </row>
    <row r="300" spans="1:15" ht="15.6" x14ac:dyDescent="0.25">
      <c r="A300" s="31"/>
      <c r="B300" s="35"/>
      <c r="C300" s="16" t="s">
        <v>3</v>
      </c>
      <c r="D300" s="19">
        <f t="shared" si="87"/>
        <v>9232.6</v>
      </c>
      <c r="E300" s="19">
        <v>9232.6</v>
      </c>
      <c r="F300" s="15">
        <v>0</v>
      </c>
      <c r="G300" s="15">
        <v>0</v>
      </c>
      <c r="H300" s="15">
        <v>0</v>
      </c>
      <c r="I300" s="15">
        <v>0</v>
      </c>
      <c r="J300" s="15">
        <v>0</v>
      </c>
      <c r="K300" s="15">
        <v>0</v>
      </c>
      <c r="L300" s="15">
        <v>0</v>
      </c>
      <c r="M300" s="15">
        <v>0</v>
      </c>
      <c r="N300" s="15">
        <v>0</v>
      </c>
      <c r="O300" s="15">
        <v>0</v>
      </c>
    </row>
    <row r="301" spans="1:15" ht="17.25" customHeight="1" x14ac:dyDescent="0.25">
      <c r="A301" s="31"/>
      <c r="B301" s="35"/>
      <c r="C301" s="16" t="s">
        <v>4</v>
      </c>
      <c r="D301" s="19">
        <f t="shared" si="87"/>
        <v>0</v>
      </c>
      <c r="E301" s="15">
        <v>0</v>
      </c>
      <c r="F301" s="15">
        <v>0</v>
      </c>
      <c r="G301" s="15">
        <v>0</v>
      </c>
      <c r="H301" s="15">
        <v>0</v>
      </c>
      <c r="I301" s="15">
        <v>0</v>
      </c>
      <c r="J301" s="15">
        <v>0</v>
      </c>
      <c r="K301" s="15">
        <v>0</v>
      </c>
      <c r="L301" s="15">
        <v>0</v>
      </c>
      <c r="M301" s="15">
        <v>0</v>
      </c>
      <c r="N301" s="15">
        <v>0</v>
      </c>
      <c r="O301" s="15">
        <v>0</v>
      </c>
    </row>
    <row r="302" spans="1:15" ht="15.6" x14ac:dyDescent="0.25">
      <c r="A302" s="31" t="s">
        <v>59</v>
      </c>
      <c r="B302" s="31" t="s">
        <v>60</v>
      </c>
      <c r="C302" s="16" t="s">
        <v>93</v>
      </c>
      <c r="D302" s="19">
        <f>E302+F302+G302+H302+I302+J302+K302+L302+M302+N302+O302</f>
        <v>184.7</v>
      </c>
      <c r="E302" s="19">
        <f t="shared" ref="E302:N302" si="88">E303+E304+E305+E306</f>
        <v>0</v>
      </c>
      <c r="F302" s="19">
        <f t="shared" si="88"/>
        <v>63.7</v>
      </c>
      <c r="G302" s="19">
        <f t="shared" si="88"/>
        <v>0</v>
      </c>
      <c r="H302" s="19">
        <f t="shared" si="88"/>
        <v>30</v>
      </c>
      <c r="I302" s="19">
        <f t="shared" si="88"/>
        <v>0</v>
      </c>
      <c r="J302" s="19">
        <f t="shared" si="88"/>
        <v>91</v>
      </c>
      <c r="K302" s="19">
        <f t="shared" si="88"/>
        <v>0</v>
      </c>
      <c r="L302" s="19">
        <f>L303+L304+L305+L306</f>
        <v>0</v>
      </c>
      <c r="M302" s="19">
        <f>M303+M304+M305+M306</f>
        <v>0</v>
      </c>
      <c r="N302" s="19">
        <f t="shared" si="88"/>
        <v>0</v>
      </c>
      <c r="O302" s="15">
        <v>0</v>
      </c>
    </row>
    <row r="303" spans="1:15" ht="15.6" x14ac:dyDescent="0.25">
      <c r="A303" s="31"/>
      <c r="B303" s="35"/>
      <c r="C303" s="16" t="s">
        <v>1</v>
      </c>
      <c r="D303" s="19">
        <f t="shared" si="87"/>
        <v>0</v>
      </c>
      <c r="E303" s="19">
        <v>0</v>
      </c>
      <c r="F303" s="15">
        <v>0</v>
      </c>
      <c r="G303" s="15">
        <v>0</v>
      </c>
      <c r="H303" s="15">
        <v>0</v>
      </c>
      <c r="I303" s="15">
        <v>0</v>
      </c>
      <c r="J303" s="15">
        <v>0</v>
      </c>
      <c r="K303" s="15">
        <v>0</v>
      </c>
      <c r="L303" s="19">
        <v>0</v>
      </c>
      <c r="M303" s="19">
        <v>0</v>
      </c>
      <c r="N303" s="19">
        <v>0</v>
      </c>
      <c r="O303" s="15">
        <v>0</v>
      </c>
    </row>
    <row r="304" spans="1:15" ht="15.6" x14ac:dyDescent="0.25">
      <c r="A304" s="31"/>
      <c r="B304" s="35"/>
      <c r="C304" s="16" t="s">
        <v>2</v>
      </c>
      <c r="D304" s="19">
        <f t="shared" si="87"/>
        <v>0</v>
      </c>
      <c r="E304" s="19">
        <v>0</v>
      </c>
      <c r="F304" s="15">
        <v>0</v>
      </c>
      <c r="G304" s="15">
        <v>0</v>
      </c>
      <c r="H304" s="15">
        <v>0</v>
      </c>
      <c r="I304" s="15">
        <v>0</v>
      </c>
      <c r="J304" s="15">
        <v>0</v>
      </c>
      <c r="K304" s="15">
        <v>0</v>
      </c>
      <c r="L304" s="19">
        <v>0</v>
      </c>
      <c r="M304" s="19">
        <v>0</v>
      </c>
      <c r="N304" s="19">
        <v>0</v>
      </c>
      <c r="O304" s="15">
        <v>0</v>
      </c>
    </row>
    <row r="305" spans="1:16" ht="15.6" x14ac:dyDescent="0.25">
      <c r="A305" s="31"/>
      <c r="B305" s="35"/>
      <c r="C305" s="16" t="s">
        <v>3</v>
      </c>
      <c r="D305" s="19">
        <f t="shared" si="87"/>
        <v>184.7</v>
      </c>
      <c r="E305" s="19">
        <v>0</v>
      </c>
      <c r="F305" s="15">
        <v>63.7</v>
      </c>
      <c r="G305" s="15">
        <v>0</v>
      </c>
      <c r="H305" s="15">
        <v>30</v>
      </c>
      <c r="I305" s="15">
        <v>0</v>
      </c>
      <c r="J305" s="15">
        <v>91</v>
      </c>
      <c r="K305" s="15">
        <v>0</v>
      </c>
      <c r="L305" s="19">
        <v>0</v>
      </c>
      <c r="M305" s="19">
        <v>0</v>
      </c>
      <c r="N305" s="19">
        <v>0</v>
      </c>
      <c r="O305" s="15">
        <v>0</v>
      </c>
    </row>
    <row r="306" spans="1:16" ht="19.5" customHeight="1" x14ac:dyDescent="0.25">
      <c r="A306" s="31"/>
      <c r="B306" s="35"/>
      <c r="C306" s="16" t="s">
        <v>4</v>
      </c>
      <c r="D306" s="19">
        <f t="shared" si="87"/>
        <v>0</v>
      </c>
      <c r="E306" s="15">
        <v>0</v>
      </c>
      <c r="F306" s="15">
        <v>0</v>
      </c>
      <c r="G306" s="15">
        <v>0</v>
      </c>
      <c r="H306" s="15">
        <v>0</v>
      </c>
      <c r="I306" s="15">
        <v>0</v>
      </c>
      <c r="J306" s="15">
        <v>0</v>
      </c>
      <c r="K306" s="15">
        <v>0</v>
      </c>
      <c r="L306" s="19">
        <v>0</v>
      </c>
      <c r="M306" s="19">
        <v>0</v>
      </c>
      <c r="N306" s="19">
        <v>0</v>
      </c>
      <c r="O306" s="15">
        <v>0</v>
      </c>
    </row>
    <row r="307" spans="1:16" ht="23.25" customHeight="1" x14ac:dyDescent="0.25">
      <c r="A307" s="31" t="s">
        <v>67</v>
      </c>
      <c r="B307" s="31" t="s">
        <v>69</v>
      </c>
      <c r="C307" s="16" t="s">
        <v>93</v>
      </c>
      <c r="D307" s="19">
        <f t="shared" si="87"/>
        <v>1690</v>
      </c>
      <c r="E307" s="19">
        <f>E308+E309+E310+E311</f>
        <v>0</v>
      </c>
      <c r="F307" s="19">
        <f>F308+F309+F310+F311</f>
        <v>0</v>
      </c>
      <c r="G307" s="19">
        <f>G308+G309+G310+G311</f>
        <v>1690</v>
      </c>
      <c r="H307" s="19">
        <f>H308+H309+H310+H311</f>
        <v>0</v>
      </c>
      <c r="I307" s="19">
        <f>I308+I309+I310+I311</f>
        <v>0</v>
      </c>
      <c r="J307" s="15">
        <v>0</v>
      </c>
      <c r="K307" s="15">
        <v>0</v>
      </c>
      <c r="L307" s="19">
        <f>L308+L309+L310+L311</f>
        <v>0</v>
      </c>
      <c r="M307" s="19">
        <f>M308+M309+M310+M311</f>
        <v>0</v>
      </c>
      <c r="N307" s="19">
        <f>N308+N309+N310+N311</f>
        <v>0</v>
      </c>
      <c r="O307" s="15">
        <v>0</v>
      </c>
    </row>
    <row r="308" spans="1:16" ht="15.6" x14ac:dyDescent="0.25">
      <c r="A308" s="31"/>
      <c r="B308" s="35"/>
      <c r="C308" s="16" t="s">
        <v>1</v>
      </c>
      <c r="D308" s="19">
        <f t="shared" si="87"/>
        <v>1600</v>
      </c>
      <c r="E308" s="19">
        <v>0</v>
      </c>
      <c r="F308" s="15">
        <v>0</v>
      </c>
      <c r="G308" s="15">
        <v>1600</v>
      </c>
      <c r="H308" s="15">
        <v>0</v>
      </c>
      <c r="I308" s="15">
        <v>0</v>
      </c>
      <c r="J308" s="15">
        <v>0</v>
      </c>
      <c r="K308" s="15">
        <v>0</v>
      </c>
      <c r="L308" s="19">
        <v>0</v>
      </c>
      <c r="M308" s="19">
        <v>0</v>
      </c>
      <c r="N308" s="19">
        <v>0</v>
      </c>
      <c r="O308" s="15">
        <v>0</v>
      </c>
    </row>
    <row r="309" spans="1:16" ht="15.6" x14ac:dyDescent="0.25">
      <c r="A309" s="31"/>
      <c r="B309" s="35"/>
      <c r="C309" s="16" t="s">
        <v>2</v>
      </c>
      <c r="D309" s="19">
        <f t="shared" si="87"/>
        <v>0</v>
      </c>
      <c r="E309" s="19">
        <v>0</v>
      </c>
      <c r="F309" s="15">
        <v>0</v>
      </c>
      <c r="G309" s="15">
        <v>0</v>
      </c>
      <c r="H309" s="15">
        <v>0</v>
      </c>
      <c r="I309" s="15">
        <v>0</v>
      </c>
      <c r="J309" s="15">
        <v>0</v>
      </c>
      <c r="K309" s="15">
        <v>0</v>
      </c>
      <c r="L309" s="19">
        <v>0</v>
      </c>
      <c r="M309" s="19">
        <v>0</v>
      </c>
      <c r="N309" s="19">
        <v>0</v>
      </c>
      <c r="O309" s="15">
        <v>0</v>
      </c>
    </row>
    <row r="310" spans="1:16" ht="15.6" x14ac:dyDescent="0.25">
      <c r="A310" s="31"/>
      <c r="B310" s="35"/>
      <c r="C310" s="16" t="s">
        <v>3</v>
      </c>
      <c r="D310" s="19">
        <f t="shared" si="87"/>
        <v>90</v>
      </c>
      <c r="E310" s="19">
        <v>0</v>
      </c>
      <c r="F310" s="15">
        <v>0</v>
      </c>
      <c r="G310" s="15">
        <v>90</v>
      </c>
      <c r="H310" s="15">
        <v>0</v>
      </c>
      <c r="I310" s="15">
        <v>0</v>
      </c>
      <c r="J310" s="15">
        <v>0</v>
      </c>
      <c r="K310" s="15">
        <v>0</v>
      </c>
      <c r="L310" s="19">
        <v>0</v>
      </c>
      <c r="M310" s="19">
        <v>0</v>
      </c>
      <c r="N310" s="19">
        <v>0</v>
      </c>
      <c r="O310" s="15">
        <v>0</v>
      </c>
    </row>
    <row r="311" spans="1:16" ht="43.5" customHeight="1" x14ac:dyDescent="0.25">
      <c r="A311" s="31"/>
      <c r="B311" s="35"/>
      <c r="C311" s="16" t="s">
        <v>4</v>
      </c>
      <c r="D311" s="19">
        <f t="shared" si="87"/>
        <v>0</v>
      </c>
      <c r="E311" s="15">
        <v>0</v>
      </c>
      <c r="F311" s="15">
        <v>0</v>
      </c>
      <c r="G311" s="15">
        <v>0</v>
      </c>
      <c r="H311" s="15">
        <v>0</v>
      </c>
      <c r="I311" s="15">
        <v>0</v>
      </c>
      <c r="J311" s="15">
        <v>0</v>
      </c>
      <c r="K311" s="15">
        <v>0</v>
      </c>
      <c r="L311" s="19">
        <v>0</v>
      </c>
      <c r="M311" s="19">
        <v>0</v>
      </c>
      <c r="N311" s="19">
        <v>0</v>
      </c>
      <c r="O311" s="15">
        <v>0</v>
      </c>
    </row>
    <row r="312" spans="1:16" ht="15.6" x14ac:dyDescent="0.25">
      <c r="A312" s="31" t="s">
        <v>139</v>
      </c>
      <c r="B312" s="31" t="s">
        <v>96</v>
      </c>
      <c r="C312" s="16" t="s">
        <v>93</v>
      </c>
      <c r="D312" s="19">
        <f t="shared" ref="D312:D321" si="89">E312+F312+G312+H312+I312+J312+K312+L312+M312+N312+O312</f>
        <v>274945.2</v>
      </c>
      <c r="E312" s="19">
        <f>E313+E314+E315+E316</f>
        <v>0</v>
      </c>
      <c r="F312" s="19">
        <f t="shared" ref="F312:O312" si="90">F313+F314+F315+F316</f>
        <v>0</v>
      </c>
      <c r="G312" s="19">
        <f t="shared" si="90"/>
        <v>0</v>
      </c>
      <c r="H312" s="19">
        <f t="shared" si="90"/>
        <v>0</v>
      </c>
      <c r="I312" s="19">
        <f t="shared" si="90"/>
        <v>0</v>
      </c>
      <c r="J312" s="19">
        <f t="shared" si="90"/>
        <v>18127.400000000001</v>
      </c>
      <c r="K312" s="19">
        <f>K313+K314+K315+K316</f>
        <v>32627.8</v>
      </c>
      <c r="L312" s="19">
        <f>L313+L314+L315+L316</f>
        <v>100514.5</v>
      </c>
      <c r="M312" s="19">
        <f>M313+M314+M315+M316</f>
        <v>74351</v>
      </c>
      <c r="N312" s="19">
        <f t="shared" si="90"/>
        <v>49324.5</v>
      </c>
      <c r="O312" s="19">
        <f t="shared" si="90"/>
        <v>0</v>
      </c>
    </row>
    <row r="313" spans="1:16" ht="15.6" x14ac:dyDescent="0.25">
      <c r="A313" s="31"/>
      <c r="B313" s="35"/>
      <c r="C313" s="16" t="s">
        <v>1</v>
      </c>
      <c r="D313" s="19">
        <f t="shared" si="89"/>
        <v>0</v>
      </c>
      <c r="E313" s="15">
        <v>0</v>
      </c>
      <c r="F313" s="15">
        <v>0</v>
      </c>
      <c r="G313" s="15">
        <v>0</v>
      </c>
      <c r="H313" s="15">
        <v>0</v>
      </c>
      <c r="I313" s="15">
        <v>0</v>
      </c>
      <c r="J313" s="15">
        <v>0</v>
      </c>
      <c r="K313" s="15">
        <v>0</v>
      </c>
      <c r="L313" s="15">
        <v>0</v>
      </c>
      <c r="M313" s="15">
        <v>0</v>
      </c>
      <c r="N313" s="15">
        <v>0</v>
      </c>
      <c r="O313" s="15">
        <v>0</v>
      </c>
    </row>
    <row r="314" spans="1:16" ht="15.6" x14ac:dyDescent="0.25">
      <c r="A314" s="31"/>
      <c r="B314" s="35"/>
      <c r="C314" s="16" t="s">
        <v>2</v>
      </c>
      <c r="D314" s="19">
        <f t="shared" si="89"/>
        <v>230687.7</v>
      </c>
      <c r="E314" s="15">
        <v>0</v>
      </c>
      <c r="F314" s="15">
        <v>0</v>
      </c>
      <c r="G314" s="15">
        <v>0</v>
      </c>
      <c r="H314" s="15">
        <v>0</v>
      </c>
      <c r="I314" s="15">
        <v>0</v>
      </c>
      <c r="J314" s="15">
        <v>12354.5</v>
      </c>
      <c r="K314" s="19">
        <v>24551.200000000001</v>
      </c>
      <c r="L314" s="19">
        <f>31162+46365</f>
        <v>77527</v>
      </c>
      <c r="M314" s="15">
        <f>23525+46365</f>
        <v>69890</v>
      </c>
      <c r="N314" s="15">
        <v>46365</v>
      </c>
      <c r="O314" s="15">
        <v>0</v>
      </c>
      <c r="P314" s="11"/>
    </row>
    <row r="315" spans="1:16" ht="15.6" x14ac:dyDescent="0.25">
      <c r="A315" s="31"/>
      <c r="B315" s="35"/>
      <c r="C315" s="16" t="s">
        <v>3</v>
      </c>
      <c r="D315" s="19">
        <f t="shared" si="89"/>
        <v>44257.5</v>
      </c>
      <c r="E315" s="19">
        <v>0</v>
      </c>
      <c r="F315" s="19">
        <v>0</v>
      </c>
      <c r="G315" s="19">
        <v>0</v>
      </c>
      <c r="H315" s="19">
        <v>0</v>
      </c>
      <c r="I315" s="19">
        <v>0</v>
      </c>
      <c r="J315" s="19">
        <f>5772.9</f>
        <v>5772.9</v>
      </c>
      <c r="K315" s="19">
        <f>10804.7-180.7-2547.3-0.1</f>
        <v>8076.5999999999995</v>
      </c>
      <c r="L315" s="19">
        <f>2127.8-138.7+20998.4</f>
        <v>22987.5</v>
      </c>
      <c r="M315" s="19">
        <f>1501.6+2959.4</f>
        <v>4461</v>
      </c>
      <c r="N315" s="19">
        <v>2959.5</v>
      </c>
      <c r="O315" s="19">
        <v>0</v>
      </c>
    </row>
    <row r="316" spans="1:16" ht="18" customHeight="1" x14ac:dyDescent="0.25">
      <c r="A316" s="31"/>
      <c r="B316" s="35"/>
      <c r="C316" s="16" t="s">
        <v>4</v>
      </c>
      <c r="D316" s="19">
        <f t="shared" si="89"/>
        <v>0</v>
      </c>
      <c r="E316" s="15">
        <v>0</v>
      </c>
      <c r="F316" s="15">
        <v>0</v>
      </c>
      <c r="G316" s="15">
        <v>0</v>
      </c>
      <c r="H316" s="15">
        <v>0</v>
      </c>
      <c r="I316" s="15">
        <v>0</v>
      </c>
      <c r="J316" s="15">
        <v>0</v>
      </c>
      <c r="K316" s="15">
        <v>0</v>
      </c>
      <c r="L316" s="15">
        <v>0</v>
      </c>
      <c r="M316" s="15">
        <v>0</v>
      </c>
      <c r="N316" s="15">
        <v>0</v>
      </c>
      <c r="O316" s="15">
        <v>0</v>
      </c>
    </row>
    <row r="317" spans="1:16" ht="15.6" hidden="1" x14ac:dyDescent="0.25">
      <c r="A317" s="31" t="s">
        <v>123</v>
      </c>
      <c r="B317" s="31" t="s">
        <v>128</v>
      </c>
      <c r="C317" s="16" t="s">
        <v>93</v>
      </c>
      <c r="D317" s="19">
        <f t="shared" si="89"/>
        <v>10217.400000000001</v>
      </c>
      <c r="E317" s="19">
        <f t="shared" ref="E317:O317" si="91">E318+E319+E320+E321</f>
        <v>0</v>
      </c>
      <c r="F317" s="19">
        <f t="shared" si="91"/>
        <v>0</v>
      </c>
      <c r="G317" s="19">
        <f t="shared" si="91"/>
        <v>0</v>
      </c>
      <c r="H317" s="19">
        <f t="shared" si="91"/>
        <v>0</v>
      </c>
      <c r="I317" s="19">
        <f t="shared" si="91"/>
        <v>0</v>
      </c>
      <c r="J317" s="19">
        <f t="shared" si="91"/>
        <v>0</v>
      </c>
      <c r="K317" s="19">
        <f t="shared" si="91"/>
        <v>10217.400000000001</v>
      </c>
      <c r="L317" s="19">
        <f t="shared" si="91"/>
        <v>0</v>
      </c>
      <c r="M317" s="19">
        <f t="shared" si="91"/>
        <v>0</v>
      </c>
      <c r="N317" s="19">
        <f t="shared" si="91"/>
        <v>0</v>
      </c>
      <c r="O317" s="19">
        <f t="shared" si="91"/>
        <v>0</v>
      </c>
    </row>
    <row r="318" spans="1:16" ht="15.6" hidden="1" x14ac:dyDescent="0.25">
      <c r="A318" s="31"/>
      <c r="B318" s="35"/>
      <c r="C318" s="16" t="s">
        <v>1</v>
      </c>
      <c r="D318" s="19">
        <f t="shared" si="89"/>
        <v>0</v>
      </c>
      <c r="E318" s="15">
        <v>0</v>
      </c>
      <c r="F318" s="15">
        <v>0</v>
      </c>
      <c r="G318" s="15">
        <v>0</v>
      </c>
      <c r="H318" s="15">
        <v>0</v>
      </c>
      <c r="I318" s="15">
        <v>0</v>
      </c>
      <c r="J318" s="15">
        <v>0</v>
      </c>
      <c r="K318" s="15">
        <v>0</v>
      </c>
      <c r="L318" s="15">
        <v>0</v>
      </c>
      <c r="M318" s="15">
        <v>0</v>
      </c>
      <c r="N318" s="15">
        <v>0</v>
      </c>
      <c r="O318" s="15">
        <v>0</v>
      </c>
    </row>
    <row r="319" spans="1:16" ht="15.6" hidden="1" x14ac:dyDescent="0.25">
      <c r="A319" s="31"/>
      <c r="B319" s="35"/>
      <c r="C319" s="16" t="s">
        <v>2</v>
      </c>
      <c r="D319" s="19">
        <f t="shared" si="89"/>
        <v>0</v>
      </c>
      <c r="E319" s="15">
        <v>0</v>
      </c>
      <c r="F319" s="15">
        <v>0</v>
      </c>
      <c r="G319" s="15">
        <v>0</v>
      </c>
      <c r="H319" s="15">
        <v>0</v>
      </c>
      <c r="I319" s="15">
        <v>0</v>
      </c>
      <c r="J319" s="15">
        <v>0</v>
      </c>
      <c r="K319" s="19">
        <v>0</v>
      </c>
      <c r="L319" s="19">
        <v>0</v>
      </c>
      <c r="M319" s="15">
        <v>0</v>
      </c>
      <c r="N319" s="15">
        <v>0</v>
      </c>
      <c r="O319" s="15">
        <v>0</v>
      </c>
    </row>
    <row r="320" spans="1:16" ht="15.6" hidden="1" x14ac:dyDescent="0.25">
      <c r="A320" s="31"/>
      <c r="B320" s="35"/>
      <c r="C320" s="16" t="s">
        <v>3</v>
      </c>
      <c r="D320" s="19">
        <f t="shared" si="89"/>
        <v>10217.400000000001</v>
      </c>
      <c r="E320" s="19">
        <v>0</v>
      </c>
      <c r="F320" s="19">
        <v>0</v>
      </c>
      <c r="G320" s="19">
        <v>0</v>
      </c>
      <c r="H320" s="19">
        <v>0</v>
      </c>
      <c r="I320" s="19">
        <v>0</v>
      </c>
      <c r="J320" s="19">
        <v>0</v>
      </c>
      <c r="K320" s="19">
        <f>11041.7-824.3</f>
        <v>10217.400000000001</v>
      </c>
      <c r="L320" s="19">
        <v>0</v>
      </c>
      <c r="M320" s="19">
        <v>0</v>
      </c>
      <c r="N320" s="19">
        <v>0</v>
      </c>
      <c r="O320" s="19">
        <v>0</v>
      </c>
    </row>
    <row r="321" spans="1:15" ht="27.75" hidden="1" customHeight="1" x14ac:dyDescent="0.25">
      <c r="A321" s="31"/>
      <c r="B321" s="35"/>
      <c r="C321" s="16" t="s">
        <v>4</v>
      </c>
      <c r="D321" s="19">
        <f t="shared" si="89"/>
        <v>0</v>
      </c>
      <c r="E321" s="15">
        <v>0</v>
      </c>
      <c r="F321" s="15">
        <v>0</v>
      </c>
      <c r="G321" s="15">
        <v>0</v>
      </c>
      <c r="H321" s="15">
        <v>0</v>
      </c>
      <c r="I321" s="15">
        <v>0</v>
      </c>
      <c r="J321" s="15">
        <v>0</v>
      </c>
      <c r="K321" s="15">
        <v>0</v>
      </c>
      <c r="L321" s="15">
        <v>0</v>
      </c>
      <c r="M321" s="15">
        <v>0</v>
      </c>
      <c r="N321" s="15">
        <v>0</v>
      </c>
      <c r="O321" s="15">
        <v>0</v>
      </c>
    </row>
    <row r="322" spans="1:15" ht="40.5" customHeight="1" x14ac:dyDescent="0.25">
      <c r="A322" s="40" t="s">
        <v>95</v>
      </c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</row>
    <row r="323" spans="1:15" ht="27" customHeight="1" x14ac:dyDescent="0.25"/>
    <row r="324" spans="1:15" x14ac:dyDescent="0.25">
      <c r="M324" s="11"/>
    </row>
    <row r="325" spans="1:15" x14ac:dyDescent="0.25">
      <c r="M325" s="11"/>
    </row>
    <row r="326" spans="1:15" x14ac:dyDescent="0.25">
      <c r="M326" s="11"/>
    </row>
    <row r="327" spans="1:15" x14ac:dyDescent="0.25">
      <c r="M327" s="11"/>
    </row>
  </sheetData>
  <mergeCells count="123">
    <mergeCell ref="A128:A132"/>
    <mergeCell ref="B128:B132"/>
    <mergeCell ref="B133:B137"/>
    <mergeCell ref="B148:B153"/>
    <mergeCell ref="A180:A184"/>
    <mergeCell ref="B235:B241"/>
    <mergeCell ref="A262:A266"/>
    <mergeCell ref="B210:B214"/>
    <mergeCell ref="A215:A219"/>
    <mergeCell ref="B205:B209"/>
    <mergeCell ref="A317:A321"/>
    <mergeCell ref="B317:B321"/>
    <mergeCell ref="A252:A256"/>
    <mergeCell ref="B252:B256"/>
    <mergeCell ref="A6:A7"/>
    <mergeCell ref="B6:B7"/>
    <mergeCell ref="A17:A23"/>
    <mergeCell ref="B17:B23"/>
    <mergeCell ref="B121:B127"/>
    <mergeCell ref="A312:A316"/>
    <mergeCell ref="B312:B316"/>
    <mergeCell ref="B287:B291"/>
    <mergeCell ref="A292:A296"/>
    <mergeCell ref="A287:A291"/>
    <mergeCell ref="A297:A301"/>
    <mergeCell ref="B297:B301"/>
    <mergeCell ref="B292:B296"/>
    <mergeCell ref="B282:B286"/>
    <mergeCell ref="B277:B281"/>
    <mergeCell ref="A190:A194"/>
    <mergeCell ref="A267:A271"/>
    <mergeCell ref="B267:B271"/>
    <mergeCell ref="A235:A241"/>
    <mergeCell ref="A121:A127"/>
    <mergeCell ref="A282:A286"/>
    <mergeCell ref="B165:B169"/>
    <mergeCell ref="A102:A107"/>
    <mergeCell ref="A160:A164"/>
    <mergeCell ref="B160:B164"/>
    <mergeCell ref="A114:A120"/>
    <mergeCell ref="B114:B120"/>
    <mergeCell ref="B180:B184"/>
    <mergeCell ref="A165:A169"/>
    <mergeCell ref="A170:A174"/>
    <mergeCell ref="B102:B107"/>
    <mergeCell ref="B215:B219"/>
    <mergeCell ref="A272:A276"/>
    <mergeCell ref="B272:B276"/>
    <mergeCell ref="A154:A159"/>
    <mergeCell ref="B143:B147"/>
    <mergeCell ref="A195:A199"/>
    <mergeCell ref="B195:B199"/>
    <mergeCell ref="A148:A153"/>
    <mergeCell ref="A175:A179"/>
    <mergeCell ref="B170:B174"/>
    <mergeCell ref="B154:B159"/>
    <mergeCell ref="A200:A204"/>
    <mergeCell ref="B200:B204"/>
    <mergeCell ref="A322:O322"/>
    <mergeCell ref="A307:A311"/>
    <mergeCell ref="B307:B311"/>
    <mergeCell ref="A302:A306"/>
    <mergeCell ref="B302:B306"/>
    <mergeCell ref="A185:A189"/>
    <mergeCell ref="B185:B189"/>
    <mergeCell ref="A257:A261"/>
    <mergeCell ref="B242:B246"/>
    <mergeCell ref="A277:A281"/>
    <mergeCell ref="B257:B261"/>
    <mergeCell ref="A242:A246"/>
    <mergeCell ref="B190:B194"/>
    <mergeCell ref="A247:A251"/>
    <mergeCell ref="B247:B251"/>
    <mergeCell ref="A210:A214"/>
    <mergeCell ref="A225:A229"/>
    <mergeCell ref="B225:B229"/>
    <mergeCell ref="B220:B224"/>
    <mergeCell ref="A220:A224"/>
    <mergeCell ref="A230:A234"/>
    <mergeCell ref="B230:B234"/>
    <mergeCell ref="B262:B266"/>
    <mergeCell ref="A205:A209"/>
    <mergeCell ref="L1:O1"/>
    <mergeCell ref="B175:B179"/>
    <mergeCell ref="A41:A45"/>
    <mergeCell ref="B41:B45"/>
    <mergeCell ref="A56:A60"/>
    <mergeCell ref="B56:B60"/>
    <mergeCell ref="A138:A142"/>
    <mergeCell ref="B74:B80"/>
    <mergeCell ref="B96:B101"/>
    <mergeCell ref="A5:O5"/>
    <mergeCell ref="A143:A147"/>
    <mergeCell ref="A81:A88"/>
    <mergeCell ref="B81:B88"/>
    <mergeCell ref="B89:B95"/>
    <mergeCell ref="A96:A101"/>
    <mergeCell ref="B138:B142"/>
    <mergeCell ref="A133:A137"/>
    <mergeCell ref="B108:B113"/>
    <mergeCell ref="A108:A113"/>
    <mergeCell ref="A89:A95"/>
    <mergeCell ref="A31:A35"/>
    <mergeCell ref="B31:B35"/>
    <mergeCell ref="L2:O2"/>
    <mergeCell ref="B9:B16"/>
    <mergeCell ref="A74:A80"/>
    <mergeCell ref="C6:C7"/>
    <mergeCell ref="B69:B73"/>
    <mergeCell ref="A69:A73"/>
    <mergeCell ref="L3:O3"/>
    <mergeCell ref="B51:B55"/>
    <mergeCell ref="A61:A68"/>
    <mergeCell ref="B61:B68"/>
    <mergeCell ref="A51:A55"/>
    <mergeCell ref="A24:A30"/>
    <mergeCell ref="B24:B30"/>
    <mergeCell ref="D6:O6"/>
    <mergeCell ref="A9:A16"/>
    <mergeCell ref="A36:A40"/>
    <mergeCell ref="B36:B40"/>
    <mergeCell ref="B46:B50"/>
    <mergeCell ref="A46:A50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46" fitToHeight="1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2021-11-05T02:50:14Z</cp:lastPrinted>
  <dcterms:created xsi:type="dcterms:W3CDTF">1996-10-08T23:32:33Z</dcterms:created>
  <dcterms:modified xsi:type="dcterms:W3CDTF">2022-05-23T23:22:42Z</dcterms:modified>
</cp:coreProperties>
</file>