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90" windowWidth="19140" windowHeight="983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7" i="1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EP7"/>
  <c r="EO7"/>
  <c r="EN7"/>
  <c r="EM7"/>
  <c r="EL7"/>
  <c r="EK7"/>
  <c r="EJ7"/>
  <c r="EI7"/>
  <c r="EH7"/>
  <c r="EG7"/>
  <c r="EF7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<sst xmlns="http://schemas.openxmlformats.org/spreadsheetml/2006/main" count="46" uniqueCount="38">
  <si>
    <t>Отчет № 9. 09.10.2024 16:02:57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</si>
  <si>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</si>
  <si>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Благовещенской городской Думы восьмого созыва</t>
  </si>
  <si>
    <t>Территориальная избирательная комиссия города Благовещенск</t>
  </si>
  <si>
    <t>По состоянию на 09.10.2024</t>
  </si>
  <si>
    <t>В руб.</t>
  </si>
  <si>
    <t>1</t>
  </si>
  <si>
    <t/>
  </si>
  <si>
    <t>1.1</t>
  </si>
  <si>
    <t>1.1.1</t>
  </si>
  <si>
    <t>1.1.1.1</t>
  </si>
  <si>
    <t>1.1.1.2</t>
  </si>
  <si>
    <t>1.1.1.3</t>
  </si>
  <si>
    <t>1.1.1.4</t>
  </si>
  <si>
    <t>1.1.2</t>
  </si>
  <si>
    <t>1.1.2.1</t>
  </si>
  <si>
    <t>1.1.2.2</t>
  </si>
  <si>
    <t>1.1.2.3</t>
  </si>
  <si>
    <t>1.1.2.4</t>
  </si>
  <si>
    <t>1.2</t>
  </si>
  <si>
    <t>1.2.1</t>
  </si>
  <si>
    <t>1.2.2</t>
  </si>
  <si>
    <t>1.2.2.1</t>
  </si>
  <si>
    <t>1.2.2.2</t>
  </si>
  <si>
    <t>1.2.2.3</t>
  </si>
  <si>
    <t>1.2.3</t>
  </si>
  <si>
    <t>1.3</t>
  </si>
  <si>
    <t>1.3.1</t>
  </si>
  <si>
    <t>1.3.1.1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</si>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</sst>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8"/>
  <sheetViews>
    <sheetView tabSelected="1" workbookViewId="0"/>
  </sheetViews>
  <sheetFormatPr defaultRowHeight="14.5"/>
  <cols>
    <col min="1" max="1" width="7.81640625" customWidth="1"/>
    <col min="2" max="2" width="13.08984375" customWidth="1"/>
    <col min="3" max="3" width="4.453125" customWidth="1"/>
    <col min="4" max="4" width="13.08984375" customWidth="1"/>
    <col min="5" max="5" width="8.08984375" bestFit="1" customWidth="1"/>
    <col min="6" max="6" width="9" bestFit="1" customWidth="1"/>
    <col min="7" max="7" width="7.1796875" bestFit="1" customWidth="1"/>
    <col min="8" max="8" width="9" bestFit="1" customWidth="1"/>
    <col min="9" max="9" width="5.453125" bestFit="1" customWidth="1"/>
    <col min="10" max="10" width="9" bestFit="1" customWidth="1"/>
    <col min="11" max="11" width="5.453125" bestFit="1" customWidth="1"/>
    <col min="12" max="13" width="9" bestFit="1" customWidth="1"/>
    <col min="14" max="15" width="4" bestFit="1" customWidth="1"/>
    <col min="16" max="18" width="9" bestFit="1" customWidth="1"/>
    <col min="19" max="19" width="4" bestFit="1" customWidth="1"/>
    <col min="20" max="22" width="9" bestFit="1" customWidth="1"/>
    <col min="23" max="24" width="5.453125" bestFit="1" customWidth="1"/>
    <col min="25" max="26" width="9" bestFit="1" customWidth="1"/>
    <col min="27" max="27" width="8.08984375" bestFit="1" customWidth="1"/>
    <col min="28" max="28" width="9" bestFit="1" customWidth="1"/>
    <col min="29" max="29" width="7.1796875" bestFit="1" customWidth="1"/>
    <col min="30" max="31" width="9" bestFit="1" customWidth="1"/>
    <col min="32" max="32" width="7.1796875" bestFit="1" customWidth="1"/>
    <col min="33" max="34" width="8.08984375" bestFit="1" customWidth="1"/>
    <col min="35" max="35" width="5.81640625" bestFit="1" customWidth="1"/>
    <col min="36" max="37" width="9" bestFit="1" customWidth="1"/>
    <col min="38" max="38" width="4" bestFit="1" customWidth="1"/>
    <col min="39" max="40" width="9" bestFit="1" customWidth="1"/>
    <col min="41" max="41" width="8.08984375" bestFit="1" customWidth="1"/>
    <col min="42" max="42" width="9" bestFit="1" customWidth="1"/>
    <col min="43" max="43" width="5.453125" bestFit="1" customWidth="1"/>
    <col min="44" max="44" width="9" bestFit="1" customWidth="1"/>
    <col min="45" max="45" width="4" bestFit="1" customWidth="1"/>
    <col min="46" max="46" width="8.08984375" bestFit="1" customWidth="1"/>
    <col min="47" max="48" width="9" bestFit="1" customWidth="1"/>
    <col min="49" max="49" width="7.1796875" bestFit="1" customWidth="1"/>
    <col min="50" max="54" width="9" bestFit="1" customWidth="1"/>
    <col min="55" max="55" width="7.1796875" bestFit="1" customWidth="1"/>
    <col min="56" max="56" width="9" bestFit="1" customWidth="1"/>
    <col min="57" max="57" width="7.1796875" bestFit="1" customWidth="1"/>
    <col min="58" max="58" width="9" bestFit="1" customWidth="1"/>
    <col min="59" max="59" width="4" bestFit="1" customWidth="1"/>
    <col min="60" max="61" width="9" bestFit="1" customWidth="1"/>
    <col min="62" max="62" width="5.81640625" bestFit="1" customWidth="1"/>
    <col min="63" max="63" width="4" bestFit="1" customWidth="1"/>
    <col min="64" max="66" width="9" bestFit="1" customWidth="1"/>
    <col min="67" max="67" width="8.08984375" bestFit="1" customWidth="1"/>
    <col min="68" max="68" width="9" bestFit="1" customWidth="1"/>
    <col min="69" max="69" width="4" bestFit="1" customWidth="1"/>
    <col min="70" max="70" width="10.36328125" bestFit="1" customWidth="1"/>
    <col min="71" max="71" width="9" bestFit="1" customWidth="1"/>
    <col min="72" max="72" width="4" bestFit="1" customWidth="1"/>
    <col min="73" max="73" width="5.453125" bestFit="1" customWidth="1"/>
    <col min="74" max="75" width="9" bestFit="1" customWidth="1"/>
    <col min="76" max="76" width="4" bestFit="1" customWidth="1"/>
    <col min="77" max="77" width="9" bestFit="1" customWidth="1"/>
    <col min="78" max="78" width="8.08984375" bestFit="1" customWidth="1"/>
    <col min="79" max="79" width="9" bestFit="1" customWidth="1"/>
    <col min="80" max="80" width="7.1796875" bestFit="1" customWidth="1"/>
    <col min="81" max="81" width="8.08984375" bestFit="1" customWidth="1"/>
    <col min="82" max="83" width="9" bestFit="1" customWidth="1"/>
    <col min="84" max="84" width="4" bestFit="1" customWidth="1"/>
    <col min="85" max="87" width="9" bestFit="1" customWidth="1"/>
    <col min="88" max="88" width="4" bestFit="1" customWidth="1"/>
    <col min="89" max="91" width="9" bestFit="1" customWidth="1"/>
    <col min="92" max="94" width="4" bestFit="1" customWidth="1"/>
    <col min="95" max="97" width="9" bestFit="1" customWidth="1"/>
    <col min="98" max="99" width="7.1796875" bestFit="1" customWidth="1"/>
    <col min="100" max="100" width="8.08984375" bestFit="1" customWidth="1"/>
    <col min="101" max="101" width="4" bestFit="1" customWidth="1"/>
    <col min="102" max="102" width="9" bestFit="1" customWidth="1"/>
    <col min="103" max="103" width="4" bestFit="1" customWidth="1"/>
    <col min="104" max="104" width="9" bestFit="1" customWidth="1"/>
    <col min="105" max="105" width="7.1796875" bestFit="1" customWidth="1"/>
    <col min="106" max="107" width="9" bestFit="1" customWidth="1"/>
    <col min="108" max="108" width="7.1796875" bestFit="1" customWidth="1"/>
    <col min="109" max="109" width="4" bestFit="1" customWidth="1"/>
    <col min="110" max="110" width="5.81640625" bestFit="1" customWidth="1"/>
    <col min="111" max="111" width="8.08984375" bestFit="1" customWidth="1"/>
    <col min="112" max="112" width="9" bestFit="1" customWidth="1"/>
    <col min="113" max="113" width="7.1796875" bestFit="1" customWidth="1"/>
    <col min="114" max="115" width="9" bestFit="1" customWidth="1"/>
    <col min="116" max="116" width="4" bestFit="1" customWidth="1"/>
    <col min="117" max="117" width="9" bestFit="1" customWidth="1"/>
    <col min="118" max="118" width="7.1796875" bestFit="1" customWidth="1"/>
    <col min="119" max="119" width="5.453125" bestFit="1" customWidth="1"/>
    <col min="120" max="120" width="9" bestFit="1" customWidth="1"/>
    <col min="121" max="121" width="4" bestFit="1" customWidth="1"/>
    <col min="122" max="122" width="9" bestFit="1" customWidth="1"/>
    <col min="123" max="123" width="8.08984375" bestFit="1" customWidth="1"/>
    <col min="124" max="124" width="7.1796875" bestFit="1" customWidth="1"/>
    <col min="125" max="125" width="9" bestFit="1" customWidth="1"/>
    <col min="126" max="126" width="4" bestFit="1" customWidth="1"/>
    <col min="127" max="128" width="9" bestFit="1" customWidth="1"/>
    <col min="129" max="129" width="7.1796875" bestFit="1" customWidth="1"/>
    <col min="130" max="130" width="8.08984375" bestFit="1" customWidth="1"/>
    <col min="131" max="131" width="5.453125" bestFit="1" customWidth="1"/>
    <col min="132" max="135" width="9" bestFit="1" customWidth="1"/>
    <col min="136" max="137" width="4" bestFit="1" customWidth="1"/>
    <col min="138" max="139" width="9" bestFit="1" customWidth="1"/>
    <col min="140" max="141" width="4" bestFit="1" customWidth="1"/>
    <col min="142" max="142" width="9" bestFit="1" customWidth="1"/>
    <col min="143" max="143" width="4" bestFit="1" customWidth="1"/>
    <col min="144" max="144" width="10.36328125" bestFit="1" customWidth="1"/>
    <col min="145" max="145" width="9" bestFit="1" customWidth="1"/>
    <col min="146" max="146" width="25.453125" bestFit="1" customWidth="1"/>
    <col min="147" max="147" width="8.7265625" customWidth="1"/>
  </cols>
  <sheetData>
    <row r="1" spans="1:147" ht="14.5" customHeight="1">
      <c r="EP1" s="1" t="s">
        <v>0</v>
      </c>
    </row>
    <row r="2" spans="1:147" ht="12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</row>
    <row r="3" spans="1:147" ht="15.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7" ht="15.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7">
      <c r="EP5" s="4" t="s">
        <v>4</v>
      </c>
    </row>
    <row r="6" spans="1:147">
      <c r="EP6" s="4" t="s">
        <v>5</v>
      </c>
    </row>
    <row r="7" spans="1:147" ht="145.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всем избирательным объединениям, кандидатам"</f>
        <v>Итого по всем избирательным объединениям, кандидатам</v>
      </c>
      <c r="E7" s="9" t="str">
        <f>"Буторина Полина Ивановна"</f>
        <v>Буторина Полина Ивановна</v>
      </c>
      <c r="F7" s="9" t="str">
        <f>"Костенко Владимир Михайлович"</f>
        <v>Костенко Владимир Михайлович</v>
      </c>
      <c r="G7" s="9" t="str">
        <f>"Марчук Анастасия Юрьевна"</f>
        <v>Марчук Анастасия Юрьевна</v>
      </c>
      <c r="H7" s="9" t="str">
        <f>"Сопин Сергей Николаевич"</f>
        <v>Сопин Сергей Николаевич</v>
      </c>
      <c r="I7" s="9" t="str">
        <f>"Суслеганов Дмитрий Эдуардович"</f>
        <v>Суслеганов Дмитрий Эдуардович</v>
      </c>
      <c r="J7" s="9" t="str">
        <f>"Избирательный округ (Первый (№ 1)), всего"</f>
        <v>Избирательный округ (Первый (№ 1)), всего</v>
      </c>
      <c r="K7" s="9" t="str">
        <f>"Замчевский Денис Владимирович"</f>
        <v>Замчевский Денис Владимирович</v>
      </c>
      <c r="L7" s="9" t="str">
        <f>"Семенов Владимир Сергеевич"</f>
        <v>Семенов Владимир Сергеевич</v>
      </c>
      <c r="M7" s="9" t="str">
        <f>"Избирательный округ (Второй (№ 2)), всего"</f>
        <v>Избирательный округ (Второй (№ 2)), всего</v>
      </c>
      <c r="N7" s="9" t="str">
        <f>"Быковский Михаил Сергеевич"</f>
        <v>Быковский Михаил Сергеевич</v>
      </c>
      <c r="O7" s="9" t="str">
        <f>"Гридин Павел Иванович"</f>
        <v>Гридин Павел Иванович</v>
      </c>
      <c r="P7" s="9" t="str">
        <f>"Кочетов Антон Валерьевич"</f>
        <v>Кочетов Антон Валерьевич</v>
      </c>
      <c r="Q7" s="9" t="str">
        <f>"Патрин Максим Владимирович"</f>
        <v>Патрин Максим Владимирович</v>
      </c>
      <c r="R7" s="9" t="str">
        <f>"Избирательный округ (Третий (№ 3)), всего"</f>
        <v>Избирательный округ (Третий (№ 3)), всего</v>
      </c>
      <c r="S7" s="9" t="str">
        <f>"Гайдай Артем Викторович"</f>
        <v>Гайдай Артем Викторович</v>
      </c>
      <c r="T7" s="9" t="str">
        <f>"Картин Владимир Николаевич"</f>
        <v>Картин Владимир Николаевич</v>
      </c>
      <c r="U7" s="9" t="str">
        <f>"Провоторов Денис Сергеевич"</f>
        <v>Провоторов Денис Сергеевич</v>
      </c>
      <c r="V7" s="9" t="str">
        <f>"Избирательный округ (Четвертый (№ 4)), всего"</f>
        <v>Избирательный округ (Четвертый (№ 4)), всего</v>
      </c>
      <c r="W7" s="9" t="str">
        <f>"Гавриленко Елена Владимировна"</f>
        <v>Гавриленко Елена Владимировна</v>
      </c>
      <c r="X7" s="9" t="str">
        <f>"Райгородский Сергей Николаевич"</f>
        <v>Райгородский Сергей Николаевич</v>
      </c>
      <c r="Y7" s="9" t="str">
        <f>"Салварян Артем Валерович"</f>
        <v>Салварян Артем Валерович</v>
      </c>
      <c r="Z7" s="9" t="str">
        <f>"Избирательный округ (Пятый (№ 5)), всего"</f>
        <v>Избирательный округ (Пятый (№ 5)), всего</v>
      </c>
      <c r="AA7" s="9" t="str">
        <f>"Губенко Александр Викторович"</f>
        <v>Губенко Александр Викторович</v>
      </c>
      <c r="AB7" s="9" t="str">
        <f>"Косогор Павел Петрович"</f>
        <v>Косогор Павел Петрович</v>
      </c>
      <c r="AC7" s="9" t="str">
        <f>"Улько Владимир Русланович"</f>
        <v>Улько Владимир Русланович</v>
      </c>
      <c r="AD7" s="9" t="str">
        <f>"Ченцов Сергей Геннадьевич"</f>
        <v>Ченцов Сергей Геннадьевич</v>
      </c>
      <c r="AE7" s="9" t="str">
        <f>"Избирательный округ (Шестой (№ 6)), всего"</f>
        <v>Избирательный округ (Шестой (№ 6)), всего</v>
      </c>
      <c r="AF7" s="9" t="str">
        <f>"Бабенко Андрей Вячеславович"</f>
        <v>Бабенко Андрей Вячеславович</v>
      </c>
      <c r="AG7" s="9" t="str">
        <f>"Голота Николай Николаевич"</f>
        <v>Голота Николай Николаевич</v>
      </c>
      <c r="AH7" s="9" t="str">
        <f>"Завгородний Евгений Владимирович"</f>
        <v>Завгородний Евгений Владимирович</v>
      </c>
      <c r="AI7" s="9" t="str">
        <f>"Кириллова Татьяна Николаевна"</f>
        <v>Кириллова Татьяна Николаевна</v>
      </c>
      <c r="AJ7" s="9" t="str">
        <f>"Русина Юлия Александровна"</f>
        <v>Русина Юлия Александровна</v>
      </c>
      <c r="AK7" s="9" t="str">
        <f>"Тандуров Кирилл Александрович"</f>
        <v>Тандуров Кирилл Александрович</v>
      </c>
      <c r="AL7" s="9" t="str">
        <f>"Шерстюк Оксана Дмитриевна"</f>
        <v>Шерстюк Оксана Дмитриевна</v>
      </c>
      <c r="AM7" s="9" t="str">
        <f>"Избирательный округ (Седьмой (№ 7)), всего"</f>
        <v>Избирательный округ (Седьмой (№ 7)), всего</v>
      </c>
      <c r="AN7" s="9" t="str">
        <f>"Величко Дмитрий Николаевич"</f>
        <v>Величко Дмитрий Николаевич</v>
      </c>
      <c r="AO7" s="9" t="str">
        <f>"Дорожкин Дмитрий Александрович"</f>
        <v>Дорожкин Дмитрий Александрович</v>
      </c>
      <c r="AP7" s="9" t="str">
        <f>"Избирательный округ (Восьмой (№ 8)), всего"</f>
        <v>Избирательный округ (Восьмой (№ 8)), всего</v>
      </c>
      <c r="AQ7" s="9" t="str">
        <f>"Ванюхин Константин Александрович"</f>
        <v>Ванюхин Константин Александрович</v>
      </c>
      <c r="AR7" s="9" t="str">
        <f>"Макаров Максим Николаевич"</f>
        <v>Макаров Максим Николаевич</v>
      </c>
      <c r="AS7" s="9" t="str">
        <f>"Наровенко Максим Сергеевич"</f>
        <v>Наровенко Максим Сергеевич</v>
      </c>
      <c r="AT7" s="9" t="str">
        <f>"Рудой Артем Сергеевич"</f>
        <v>Рудой Артем Сергеевич</v>
      </c>
      <c r="AU7" s="9" t="str">
        <f>"Избирательный округ (Девятый (№ 9)), всего"</f>
        <v>Избирательный округ (Девятый (№ 9)), всего</v>
      </c>
      <c r="AV7" s="9" t="str">
        <f>"Кобыльцов Роман Александрович"</f>
        <v>Кобыльцов Роман Александрович</v>
      </c>
      <c r="AW7" s="9" t="str">
        <f>"Ян Александр Синлэевич"</f>
        <v>Ян Александр Синлэевич</v>
      </c>
      <c r="AX7" s="9" t="str">
        <f>"Избирательный округ (Десятый (№ 10)), всего"</f>
        <v>Избирательный округ (Десятый (№ 10)), всего</v>
      </c>
      <c r="AY7" s="9" t="str">
        <f>"Гумиров Денис Владимирович"</f>
        <v>Гумиров Денис Владимирович</v>
      </c>
      <c r="AZ7" s="9" t="str">
        <f>"Коваль Сергей Викторович"</f>
        <v>Коваль Сергей Викторович</v>
      </c>
      <c r="BA7" s="9" t="str">
        <f>"Самвелян Артур Арменович"</f>
        <v>Самвелян Артур Арменович</v>
      </c>
      <c r="BB7" s="9" t="str">
        <f>"Избирательный округ (Одиннадцатый (№ 11)), всего"</f>
        <v>Избирательный округ (Одиннадцатый (№ 11)), всего</v>
      </c>
      <c r="BC7" s="9" t="str">
        <f>"Клышникова Юлия Николаевна"</f>
        <v>Клышникова Юлия Николаевна</v>
      </c>
      <c r="BD7" s="9" t="str">
        <f>"Малиновский Владислав Юрьевич"</f>
        <v>Малиновский Владислав Юрьевич</v>
      </c>
      <c r="BE7" s="9" t="str">
        <f>"Пучкова Елизавета Ивановна"</f>
        <v>Пучкова Елизавета Ивановна</v>
      </c>
      <c r="BF7" s="9" t="str">
        <f>"Сокольников Владимир Георгиевич"</f>
        <v>Сокольников Владимир Георгиевич</v>
      </c>
      <c r="BG7" s="9" t="str">
        <f>"Торшин Роман Дмитриевич"</f>
        <v>Торшин Роман Дмитриевич</v>
      </c>
      <c r="BH7" s="9" t="str">
        <f>"Избирательный округ (Двенадцатый (№ 12)), всего"</f>
        <v>Избирательный округ (Двенадцатый (№ 12)), всего</v>
      </c>
      <c r="BI7" s="9" t="str">
        <f>"Горохова Ирина Юрьевна"</f>
        <v>Горохова Ирина Юрьевна</v>
      </c>
      <c r="BJ7" s="9" t="str">
        <f>"Королёва Любовь Михайловна"</f>
        <v>Королёва Любовь Михайловна</v>
      </c>
      <c r="BK7" s="9" t="str">
        <f>"Мачнёва Анна Михайловна"</f>
        <v>Мачнёва Анна Михайловна</v>
      </c>
      <c r="BL7" s="9" t="str">
        <f>"Удод Александр Викторович"</f>
        <v>Удод Александр Викторович</v>
      </c>
      <c r="BM7" s="9" t="str">
        <f>"Избирательный округ (Тринадцатый (№ 13)), всего"</f>
        <v>Избирательный округ (Тринадцатый (№ 13)), всего</v>
      </c>
      <c r="BN7" s="9" t="str">
        <f>"Агарков Александр Александрович"</f>
        <v>Агарков Александр Александрович</v>
      </c>
      <c r="BO7" s="9" t="str">
        <f>"Есаулков Сергей Викторович"</f>
        <v>Есаулков Сергей Викторович</v>
      </c>
      <c r="BP7" s="9" t="str">
        <f>"Лекомцев Кирилл Михайлович"</f>
        <v>Лекомцев Кирилл Михайлович</v>
      </c>
      <c r="BQ7" s="9" t="str">
        <f>"Сагерашвили Олег Шотович"</f>
        <v>Сагерашвили Олег Шотович</v>
      </c>
      <c r="BR7" s="9" t="str">
        <f>"Избирательный округ (Четырнадцатый (№ 14)), всего"</f>
        <v>Избирательный округ (Четырнадцатый (№ 14)), всего</v>
      </c>
      <c r="BS7" s="9" t="str">
        <f>"Евглевская Елена Игоревна"</f>
        <v>Евглевская Елена Игоревна</v>
      </c>
      <c r="BT7" s="9" t="str">
        <f>"Кудайкин Илья Алексеевич"</f>
        <v>Кудайкин Илья Алексеевич</v>
      </c>
      <c r="BU7" s="9" t="str">
        <f>"Терефельская Елизавета Александровна"</f>
        <v>Терефельская Елизавета Александровна</v>
      </c>
      <c r="BV7" s="9" t="str">
        <f>"Избирательный округ (Пятнадцатый (№ 15)), всего"</f>
        <v>Избирательный округ (Пятнадцатый (№ 15)), всего</v>
      </c>
      <c r="BW7" s="9" t="str">
        <f>"Завалишин Константин Николаевич"</f>
        <v>Завалишин Константин Николаевич</v>
      </c>
      <c r="BX7" s="9" t="str">
        <f>"Родионова Елена Олеговна"</f>
        <v>Родионова Елена Олеговна</v>
      </c>
      <c r="BY7" s="9" t="str">
        <f>"Шедько Максим Сергеевич"</f>
        <v>Шедько Максим Сергеевич</v>
      </c>
      <c r="BZ7" s="9" t="str">
        <f>"Штепа Олег Алексеевич"</f>
        <v>Штепа Олег Алексеевич</v>
      </c>
      <c r="CA7" s="9" t="str">
        <f>"Избирательный округ (Шестнадцатый (№ 16)), всего"</f>
        <v>Избирательный округ (Шестнадцатый (№ 16)), всего</v>
      </c>
      <c r="CB7" s="9" t="str">
        <f>"Марчук Галина Владимировна"</f>
        <v>Марчук Галина Владимировна</v>
      </c>
      <c r="CC7" s="9" t="str">
        <f>"Милицин Михаил Сергеевич"</f>
        <v>Милицин Михаил Сергеевич</v>
      </c>
      <c r="CD7" s="9" t="str">
        <f>"Оганнисян Рафик Меружанович"</f>
        <v>Оганнисян Рафик Меружанович</v>
      </c>
      <c r="CE7" s="9" t="str">
        <f>"Избирательный округ (Семнадцатый (№ 17)), всего"</f>
        <v>Избирательный округ (Семнадцатый (№ 17)), всего</v>
      </c>
      <c r="CF7" s="9" t="str">
        <f>"Лушпей Андрей Анатольевич"</f>
        <v>Лушпей Андрей Анатольевич</v>
      </c>
      <c r="CG7" s="9" t="str">
        <f>"Чихтисов Арсен Алибекович"</f>
        <v>Чихтисов Арсен Алибекович</v>
      </c>
      <c r="CH7" s="9" t="str">
        <f>"Избирательный округ (Восемнадцатый (№ 18)), всего"</f>
        <v>Избирательный округ (Восемнадцатый (№ 18)), всего</v>
      </c>
      <c r="CI7" s="9" t="str">
        <f>"Попов Руслан Игоревич"</f>
        <v>Попов Руслан Игоревич</v>
      </c>
      <c r="CJ7" s="9" t="str">
        <f>"Чупин Денис Олегович"</f>
        <v>Чупин Денис Олегович</v>
      </c>
      <c r="CK7" s="9" t="str">
        <f>"Якименко Михаил Александрович"</f>
        <v>Якименко Михаил Александрович</v>
      </c>
      <c r="CL7" s="9" t="str">
        <f>"Избирательный округ (Девятнадцатый (№ 19)), всего"</f>
        <v>Избирательный округ (Девятнадцатый (№ 19)), всего</v>
      </c>
      <c r="CM7" s="9" t="str">
        <f>"Баженов Максим Валерьевич"</f>
        <v>Баженов Максим Валерьевич</v>
      </c>
      <c r="CN7" s="9" t="str">
        <f>"Михеев Илья Альбертович"</f>
        <v>Михеев Илья Альбертович</v>
      </c>
      <c r="CO7" s="9" t="str">
        <f>"Сотников Вадим Романович"</f>
        <v>Сотников Вадим Романович</v>
      </c>
      <c r="CP7" s="9" t="str">
        <f>"Улькин Борис Александрович"</f>
        <v>Улькин Борис Александрович</v>
      </c>
      <c r="CQ7" s="9" t="str">
        <f>"Избирательный округ (Двадцатый (№ 20)), всего"</f>
        <v>Избирательный округ (Двадцатый (№ 20)), всего</v>
      </c>
      <c r="CR7" s="9" t="str">
        <f>"Астафьев Алексей Владимирович"</f>
        <v>Астафьев Алексей Владимирович</v>
      </c>
      <c r="CS7" s="9" t="str">
        <f>"Дедонис Владас Валянтинович"</f>
        <v>Дедонис Владас Валянтинович</v>
      </c>
      <c r="CT7" s="9" t="str">
        <f>"Калайтанов Василий Викторович"</f>
        <v>Калайтанов Василий Викторович</v>
      </c>
      <c r="CU7" s="9" t="str">
        <f>"Курило Елена Николаевна"</f>
        <v>Курило Елена Николаевна</v>
      </c>
      <c r="CV7" s="9" t="str">
        <f>"Сонин Павел Валерьевич"</f>
        <v>Сонин Павел Валерьевич</v>
      </c>
      <c r="CW7" s="9" t="str">
        <f>"Харичева Алина Александровна"</f>
        <v>Харичева Алина Александровна</v>
      </c>
      <c r="CX7" s="9" t="str">
        <f>"Избирательный округ (Двадцать первый (№ 21)), всего"</f>
        <v>Избирательный округ (Двадцать первый (№ 21)), всего</v>
      </c>
      <c r="CY7" s="9" t="str">
        <f>"Бородина Юлия Павловна"</f>
        <v>Бородина Юлия Павловна</v>
      </c>
      <c r="CZ7" s="9" t="str">
        <f>"Ершов Вячеслав Вячеславович"</f>
        <v>Ершов Вячеслав Вячеславович</v>
      </c>
      <c r="DA7" s="9" t="str">
        <f>"Марьин Дмитрий Игоревич"</f>
        <v>Марьин Дмитрий Игоревич</v>
      </c>
      <c r="DB7" s="9" t="str">
        <f>"Избирательный округ (Двадцать второй (№ 22)), всего"</f>
        <v>Избирательный округ (Двадцать второй (№ 22)), всего</v>
      </c>
      <c r="DC7" s="9" t="str">
        <f>"Кононыхин Евгений Константинович"</f>
        <v>Кононыхин Евгений Константинович</v>
      </c>
      <c r="DD7" s="9" t="str">
        <f>"Котельникова Анна Владимировна"</f>
        <v>Котельникова Анна Владимировна</v>
      </c>
      <c r="DE7" s="9" t="str">
        <f>"Редозубов Павел Викторович"</f>
        <v>Редозубов Павел Викторович</v>
      </c>
      <c r="DF7" s="9" t="str">
        <f>"Сергеева Татьяна Николаевна"</f>
        <v>Сергеева Татьяна Николаевна</v>
      </c>
      <c r="DG7" s="9" t="str">
        <f>"Скуратович Андрей Валерьевич"</f>
        <v>Скуратович Андрей Валерьевич</v>
      </c>
      <c r="DH7" s="9" t="str">
        <f>"Избирательный округ (Двадцать третий (№ 23)), всего"</f>
        <v>Избирательный округ (Двадцать третий (№ 23)), всего</v>
      </c>
      <c r="DI7" s="9" t="str">
        <f>"Ефремов Алексей Сергеевич"</f>
        <v>Ефремов Алексей Сергеевич</v>
      </c>
      <c r="DJ7" s="9" t="str">
        <f>"Намаконова Екатерина Алексеевна"</f>
        <v>Намаконова Екатерина Алексеевна</v>
      </c>
      <c r="DK7" s="9" t="str">
        <f>"Неонов Игорь Сергеевич"</f>
        <v>Неонов Игорь Сергеевич</v>
      </c>
      <c r="DL7" s="9" t="str">
        <f>"Черныш Борис Васильевич"</f>
        <v>Черныш Борис Васильевич</v>
      </c>
      <c r="DM7" s="9" t="str">
        <f>"Избирательный округ (Двадцать четвертый (№ 24)), всего"</f>
        <v>Избирательный округ (Двадцать четвертый (№ 24)), всего</v>
      </c>
      <c r="DN7" s="9" t="str">
        <f>"Коваленко Андрей Владимирович"</f>
        <v>Коваленко Андрей Владимирович</v>
      </c>
      <c r="DO7" s="9" t="str">
        <f>"Кочелаевская Ирина Викторовна"</f>
        <v>Кочелаевская Ирина Викторовна</v>
      </c>
      <c r="DP7" s="9" t="str">
        <f>"Попов Степан Вячеславович"</f>
        <v>Попов Степан Вячеславович</v>
      </c>
      <c r="DQ7" s="9" t="str">
        <f>"Рокосей Владимир Николаевич"</f>
        <v>Рокосей Владимир Николаевич</v>
      </c>
      <c r="DR7" s="9" t="str">
        <f>"Избирательный округ (Двадцать пятый (№ 25)), всего"</f>
        <v>Избирательный округ (Двадцать пятый (№ 25)), всего</v>
      </c>
      <c r="DS7" s="9" t="str">
        <f>"Бутузов Виталий Викторович"</f>
        <v>Бутузов Виталий Викторович</v>
      </c>
      <c r="DT7" s="9" t="str">
        <f>"Замчевская Юлия Александровна"</f>
        <v>Замчевская Юлия Александровна</v>
      </c>
      <c r="DU7" s="9" t="str">
        <f>"Зотов Михаил Вячеславович"</f>
        <v>Зотов Михаил Вячеславович</v>
      </c>
      <c r="DV7" s="9" t="str">
        <f>"Окулова Кристина Андреевна"</f>
        <v>Окулова Кристина Андреевна</v>
      </c>
      <c r="DW7" s="9" t="str">
        <f>"Щедрин Максим Андреевич"</f>
        <v>Щедрин Максим Андреевич</v>
      </c>
      <c r="DX7" s="9" t="str">
        <f>"Избирательный округ (Двадцать шестой (№ 26)), всего"</f>
        <v>Избирательный округ (Двадцать шестой (№ 26)), всего</v>
      </c>
      <c r="DY7" s="9" t="str">
        <f>"Лизандер Мария Ивановна"</f>
        <v>Лизандер Мария Ивановна</v>
      </c>
      <c r="DZ7" s="9" t="str">
        <f>"Минов Сергей Евгеньевич"</f>
        <v>Минов Сергей Евгеньевич</v>
      </c>
      <c r="EA7" s="9" t="str">
        <f>"Очкалов Валерий Александрович"</f>
        <v>Очкалов Валерий Александрович</v>
      </c>
      <c r="EB7" s="9" t="str">
        <f>"Чеглаков Игорь Александрович"</f>
        <v>Чеглаков Игорь Александрович</v>
      </c>
      <c r="EC7" s="9" t="str">
        <f>"Избирательный округ (Двадцать седьмой (№ 27)), всего"</f>
        <v>Избирательный округ (Двадцать седьмой (№ 27)), всего</v>
      </c>
      <c r="ED7" s="9" t="str">
        <f>"Зинков Николай Павлович"</f>
        <v>Зинков Николай Павлович</v>
      </c>
      <c r="EE7" s="9" t="str">
        <f>"Пелин Виталий Викторович"</f>
        <v>Пелин Виталий Викторович</v>
      </c>
      <c r="EF7" s="9" t="str">
        <f>"Тимкин Павел Дмитриевич"</f>
        <v>Тимкин Павел Дмитриевич</v>
      </c>
      <c r="EG7" s="9" t="str">
        <f>"Чуян Илья Александрович"</f>
        <v>Чуян Илья Александрович</v>
      </c>
      <c r="EH7" s="9" t="str">
        <f>"Избирательный округ (Двадцать восьмой (№ 28)), всего"</f>
        <v>Избирательный округ (Двадцать восьмой (№ 28)), всего</v>
      </c>
      <c r="EI7" s="9" t="str">
        <f>"Пушкарев Евгений Владимирович"</f>
        <v>Пушкарев Евгений Владимирович</v>
      </c>
      <c r="EJ7" s="9" t="str">
        <f>"Червяков Максим Алексеевич"</f>
        <v>Червяков Максим Алексеевич</v>
      </c>
      <c r="EK7" s="9" t="str">
        <f>"Шалимов Борис Валерьевич"</f>
        <v>Шалимов Борис Валерьевич</v>
      </c>
      <c r="EL7" s="9" t="str">
        <f>"Избирательный округ (Двадцать девятый (№ 29)), всего"</f>
        <v>Избирательный округ (Двадцать девятый (№ 29)), всего</v>
      </c>
      <c r="EM7" s="9" t="str">
        <f>"Гречко Денис Сергеевич"</f>
        <v>Гречко Денис Сергеевич</v>
      </c>
      <c r="EN7" s="9" t="str">
        <f>"Дубовец Павел Сергеевич"</f>
        <v>Дубовец Павел Сергеевич</v>
      </c>
      <c r="EO7" s="9" t="str">
        <f>"Мальцев Аркадий Викторович"</f>
        <v>Мальцев Аркадий Викторович</v>
      </c>
      <c r="EP7" s="9" t="str">
        <f>"Избирательный округ (Тридцатый (№ 30)), всего"</f>
        <v>Избирательный округ (Тридцатый (№ 30)), всего</v>
      </c>
    </row>
    <row r="8" spans="1:147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  <c r="AR8" s="6">
        <v>44</v>
      </c>
      <c r="AS8" s="6">
        <v>45</v>
      </c>
      <c r="AT8" s="6">
        <v>46</v>
      </c>
      <c r="AU8" s="6">
        <v>47</v>
      </c>
      <c r="AV8" s="6">
        <v>48</v>
      </c>
      <c r="AW8" s="6">
        <v>49</v>
      </c>
      <c r="AX8" s="6">
        <v>50</v>
      </c>
      <c r="AY8" s="6">
        <v>51</v>
      </c>
      <c r="AZ8" s="6">
        <v>52</v>
      </c>
      <c r="BA8" s="6">
        <v>53</v>
      </c>
      <c r="BB8" s="6">
        <v>54</v>
      </c>
      <c r="BC8" s="6">
        <v>55</v>
      </c>
      <c r="BD8" s="6">
        <v>56</v>
      </c>
      <c r="BE8" s="6">
        <v>57</v>
      </c>
      <c r="BF8" s="6">
        <v>58</v>
      </c>
      <c r="BG8" s="6">
        <v>59</v>
      </c>
      <c r="BH8" s="6">
        <v>60</v>
      </c>
      <c r="BI8" s="6">
        <v>61</v>
      </c>
      <c r="BJ8" s="6">
        <v>62</v>
      </c>
      <c r="BK8" s="6">
        <v>63</v>
      </c>
      <c r="BL8" s="6">
        <v>64</v>
      </c>
      <c r="BM8" s="6">
        <v>65</v>
      </c>
      <c r="BN8" s="6">
        <v>66</v>
      </c>
      <c r="BO8" s="6">
        <v>67</v>
      </c>
      <c r="BP8" s="6">
        <v>68</v>
      </c>
      <c r="BQ8" s="6">
        <v>69</v>
      </c>
      <c r="BR8" s="6">
        <v>70</v>
      </c>
      <c r="BS8" s="6">
        <v>71</v>
      </c>
      <c r="BT8" s="6">
        <v>72</v>
      </c>
      <c r="BU8" s="6">
        <v>73</v>
      </c>
      <c r="BV8" s="6">
        <v>74</v>
      </c>
      <c r="BW8" s="6">
        <v>75</v>
      </c>
      <c r="BX8" s="6">
        <v>76</v>
      </c>
      <c r="BY8" s="6">
        <v>77</v>
      </c>
      <c r="BZ8" s="6">
        <v>78</v>
      </c>
      <c r="CA8" s="6">
        <v>79</v>
      </c>
      <c r="CB8" s="6">
        <v>80</v>
      </c>
      <c r="CC8" s="6">
        <v>81</v>
      </c>
      <c r="CD8" s="6">
        <v>82</v>
      </c>
      <c r="CE8" s="6">
        <v>83</v>
      </c>
      <c r="CF8" s="6">
        <v>84</v>
      </c>
      <c r="CG8" s="6">
        <v>85</v>
      </c>
      <c r="CH8" s="6">
        <v>86</v>
      </c>
      <c r="CI8" s="6">
        <v>87</v>
      </c>
      <c r="CJ8" s="6">
        <v>88</v>
      </c>
      <c r="CK8" s="6">
        <v>89</v>
      </c>
      <c r="CL8" s="6">
        <v>90</v>
      </c>
      <c r="CM8" s="6">
        <v>91</v>
      </c>
      <c r="CN8" s="6">
        <v>92</v>
      </c>
      <c r="CO8" s="6">
        <v>93</v>
      </c>
      <c r="CP8" s="6">
        <v>94</v>
      </c>
      <c r="CQ8" s="6">
        <v>95</v>
      </c>
      <c r="CR8" s="6">
        <v>96</v>
      </c>
      <c r="CS8" s="6">
        <v>97</v>
      </c>
      <c r="CT8" s="6">
        <v>98</v>
      </c>
      <c r="CU8" s="6">
        <v>99</v>
      </c>
      <c r="CV8" s="6">
        <v>100</v>
      </c>
      <c r="CW8" s="6">
        <v>101</v>
      </c>
      <c r="CX8" s="6">
        <v>102</v>
      </c>
      <c r="CY8" s="6">
        <v>103</v>
      </c>
      <c r="CZ8" s="6">
        <v>104</v>
      </c>
      <c r="DA8" s="6">
        <v>105</v>
      </c>
      <c r="DB8" s="6">
        <v>106</v>
      </c>
      <c r="DC8" s="6">
        <v>107</v>
      </c>
      <c r="DD8" s="6">
        <v>108</v>
      </c>
      <c r="DE8" s="6">
        <v>109</v>
      </c>
      <c r="DF8" s="6">
        <v>110</v>
      </c>
      <c r="DG8" s="6">
        <v>111</v>
      </c>
      <c r="DH8" s="6">
        <v>112</v>
      </c>
      <c r="DI8" s="6">
        <v>113</v>
      </c>
      <c r="DJ8" s="6">
        <v>114</v>
      </c>
      <c r="DK8" s="6">
        <v>115</v>
      </c>
      <c r="DL8" s="6">
        <v>116</v>
      </c>
      <c r="DM8" s="6">
        <v>117</v>
      </c>
      <c r="DN8" s="6">
        <v>118</v>
      </c>
      <c r="DO8" s="6">
        <v>119</v>
      </c>
      <c r="DP8" s="6">
        <v>120</v>
      </c>
      <c r="DQ8" s="6">
        <v>121</v>
      </c>
      <c r="DR8" s="6">
        <v>122</v>
      </c>
      <c r="DS8" s="6">
        <v>123</v>
      </c>
      <c r="DT8" s="6">
        <v>124</v>
      </c>
      <c r="DU8" s="6">
        <v>125</v>
      </c>
      <c r="DV8" s="6">
        <v>126</v>
      </c>
      <c r="DW8" s="6">
        <v>127</v>
      </c>
      <c r="DX8" s="6">
        <v>128</v>
      </c>
      <c r="DY8" s="6">
        <v>129</v>
      </c>
      <c r="DZ8" s="6">
        <v>130</v>
      </c>
      <c r="EA8" s="6">
        <v>131</v>
      </c>
      <c r="EB8" s="6">
        <v>132</v>
      </c>
      <c r="EC8" s="6">
        <v>133</v>
      </c>
      <c r="ED8" s="6">
        <v>134</v>
      </c>
      <c r="EE8" s="6">
        <v>135</v>
      </c>
      <c r="EF8" s="6">
        <v>136</v>
      </c>
      <c r="EG8" s="6">
        <v>137</v>
      </c>
      <c r="EH8" s="6">
        <v>138</v>
      </c>
      <c r="EI8" s="6">
        <v>139</v>
      </c>
      <c r="EJ8" s="6">
        <v>140</v>
      </c>
      <c r="EK8" s="6">
        <v>141</v>
      </c>
      <c r="EL8" s="6">
        <v>142</v>
      </c>
      <c r="EM8" s="6">
        <v>143</v>
      </c>
      <c r="EN8" s="6">
        <v>144</v>
      </c>
      <c r="EO8" s="6">
        <v>145</v>
      </c>
      <c r="EP8" s="6">
        <v>146</v>
      </c>
      <c r="EQ8" s="7"/>
    </row>
    <row r="9" spans="1:147" ht="91">
      <c r="A9" s="12" t="s">
        <v>6</v>
      </c>
      <c r="B9" s="13" t="str">
        <f>"5 Остаток средств фонда на дату сдачи отчета (заверяется банковской справкой)"</f>
        <v>5 Остаток средств фонда на дату сдачи отчета (заверяется банковской справкой)</v>
      </c>
      <c r="C9" s="14">
        <v>310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  <c r="DO9" s="15">
        <v>0</v>
      </c>
      <c r="DP9" s="15">
        <v>0</v>
      </c>
      <c r="DQ9" s="15">
        <v>0</v>
      </c>
      <c r="DR9" s="15">
        <v>0</v>
      </c>
      <c r="DS9" s="15">
        <v>0</v>
      </c>
      <c r="DT9" s="15">
        <v>0</v>
      </c>
      <c r="DU9" s="15">
        <v>0</v>
      </c>
      <c r="DV9" s="15">
        <v>0</v>
      </c>
      <c r="DW9" s="15">
        <v>0</v>
      </c>
      <c r="DX9" s="15">
        <v>0</v>
      </c>
      <c r="DY9" s="15">
        <v>0</v>
      </c>
      <c r="DZ9" s="15">
        <v>0</v>
      </c>
      <c r="EA9" s="15">
        <v>0</v>
      </c>
      <c r="EB9" s="15">
        <v>0</v>
      </c>
      <c r="EC9" s="15">
        <v>0</v>
      </c>
      <c r="ED9" s="15">
        <v>0</v>
      </c>
      <c r="EE9" s="15">
        <v>0</v>
      </c>
      <c r="EF9" s="15">
        <v>0</v>
      </c>
      <c r="EG9" s="15">
        <v>0</v>
      </c>
      <c r="EH9" s="15">
        <v>0</v>
      </c>
      <c r="EI9" s="15">
        <v>0</v>
      </c>
      <c r="EJ9" s="15">
        <v>0</v>
      </c>
      <c r="EK9" s="15">
        <v>0</v>
      </c>
      <c r="EL9" s="15">
        <v>0</v>
      </c>
      <c r="EM9" s="15">
        <v>0</v>
      </c>
      <c r="EN9" s="15">
        <v>0</v>
      </c>
      <c r="EO9" s="15">
        <v>0</v>
      </c>
      <c r="EP9" s="15">
        <v>0</v>
      </c>
      <c r="EQ9" s="10"/>
    </row>
    <row r="10" spans="1:147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0"/>
    </row>
    <row r="11" spans="1:147" ht="52">
      <c r="A11" s="12" t="s">
        <v>8</v>
      </c>
      <c r="B11" s="13" t="str">
        <f>"1 Поступило средств в избирательный фонд, всего"</f>
        <v>1 Поступило средств в избирательный фонд, всего</v>
      </c>
      <c r="C11" s="14">
        <v>10</v>
      </c>
      <c r="D11" s="15">
        <v>17036587.559999999</v>
      </c>
      <c r="E11" s="15">
        <v>44800</v>
      </c>
      <c r="F11" s="15">
        <v>111952</v>
      </c>
      <c r="G11" s="15">
        <v>1998</v>
      </c>
      <c r="H11" s="15">
        <v>390932.56</v>
      </c>
      <c r="I11" s="15">
        <v>0</v>
      </c>
      <c r="J11" s="15">
        <v>549682.56000000006</v>
      </c>
      <c r="K11" s="15">
        <v>0</v>
      </c>
      <c r="L11" s="15">
        <v>390932.56</v>
      </c>
      <c r="M11" s="15">
        <v>390932.56</v>
      </c>
      <c r="N11" s="15">
        <v>0</v>
      </c>
      <c r="O11" s="15">
        <v>0</v>
      </c>
      <c r="P11" s="15">
        <v>390932.31</v>
      </c>
      <c r="Q11" s="15">
        <v>101690</v>
      </c>
      <c r="R11" s="15">
        <v>492622.31</v>
      </c>
      <c r="S11" s="15">
        <v>0</v>
      </c>
      <c r="T11" s="15">
        <v>100000</v>
      </c>
      <c r="U11" s="15">
        <v>127907.31</v>
      </c>
      <c r="V11" s="15">
        <v>227907.31</v>
      </c>
      <c r="W11" s="15">
        <v>0</v>
      </c>
      <c r="X11" s="15">
        <v>0</v>
      </c>
      <c r="Y11" s="15">
        <v>665105.24</v>
      </c>
      <c r="Z11" s="15">
        <v>665105.24</v>
      </c>
      <c r="AA11" s="15">
        <v>19520</v>
      </c>
      <c r="AB11" s="15">
        <v>100000</v>
      </c>
      <c r="AC11" s="15">
        <v>7000</v>
      </c>
      <c r="AD11" s="15">
        <v>407682.31</v>
      </c>
      <c r="AE11" s="15">
        <v>534202.31000000006</v>
      </c>
      <c r="AF11" s="15">
        <v>8500</v>
      </c>
      <c r="AG11" s="15">
        <v>62940</v>
      </c>
      <c r="AH11" s="15">
        <v>53795</v>
      </c>
      <c r="AI11" s="15">
        <v>500</v>
      </c>
      <c r="AJ11" s="15">
        <v>187100</v>
      </c>
      <c r="AK11" s="15">
        <v>120000</v>
      </c>
      <c r="AL11" s="15">
        <v>0</v>
      </c>
      <c r="AM11" s="15">
        <v>432835</v>
      </c>
      <c r="AN11" s="15">
        <v>400932.31</v>
      </c>
      <c r="AO11" s="15">
        <v>66500</v>
      </c>
      <c r="AP11" s="15">
        <v>467432.31</v>
      </c>
      <c r="AQ11" s="15">
        <v>0</v>
      </c>
      <c r="AR11" s="15">
        <v>440541.51</v>
      </c>
      <c r="AS11" s="15">
        <v>0</v>
      </c>
      <c r="AT11" s="15">
        <v>66500</v>
      </c>
      <c r="AU11" s="15">
        <v>507041.51</v>
      </c>
      <c r="AV11" s="15">
        <v>390932.56</v>
      </c>
      <c r="AW11" s="15">
        <v>7000</v>
      </c>
      <c r="AX11" s="15">
        <v>397932.56</v>
      </c>
      <c r="AY11" s="15">
        <v>397682.56</v>
      </c>
      <c r="AZ11" s="15">
        <v>100000</v>
      </c>
      <c r="BA11" s="15">
        <v>130000</v>
      </c>
      <c r="BB11" s="15">
        <v>627682.56000000006</v>
      </c>
      <c r="BC11" s="15">
        <v>1690</v>
      </c>
      <c r="BD11" s="15">
        <v>240530</v>
      </c>
      <c r="BE11" s="15">
        <v>1702</v>
      </c>
      <c r="BF11" s="15">
        <v>557536</v>
      </c>
      <c r="BG11" s="15">
        <v>0</v>
      </c>
      <c r="BH11" s="15">
        <v>801458</v>
      </c>
      <c r="BI11" s="15">
        <v>100000</v>
      </c>
      <c r="BJ11" s="15">
        <v>500</v>
      </c>
      <c r="BK11" s="15">
        <v>0</v>
      </c>
      <c r="BL11" s="15">
        <v>390932.56</v>
      </c>
      <c r="BM11" s="15">
        <v>491432.56</v>
      </c>
      <c r="BN11" s="15">
        <v>397682.56</v>
      </c>
      <c r="BO11" s="15">
        <v>74262</v>
      </c>
      <c r="BP11" s="15">
        <v>811952</v>
      </c>
      <c r="BQ11" s="15">
        <v>0</v>
      </c>
      <c r="BR11" s="15">
        <v>1283896.56</v>
      </c>
      <c r="BS11" s="15">
        <v>390932.31</v>
      </c>
      <c r="BT11" s="15">
        <v>0</v>
      </c>
      <c r="BU11" s="15">
        <v>0</v>
      </c>
      <c r="BV11" s="15">
        <v>390932.31</v>
      </c>
      <c r="BW11" s="15">
        <v>397682.31</v>
      </c>
      <c r="BX11" s="15">
        <v>0</v>
      </c>
      <c r="BY11" s="15">
        <v>100000</v>
      </c>
      <c r="BZ11" s="15">
        <v>34500</v>
      </c>
      <c r="CA11" s="15">
        <v>532182.31000000006</v>
      </c>
      <c r="CB11" s="15">
        <v>1998</v>
      </c>
      <c r="CC11" s="15">
        <v>82788</v>
      </c>
      <c r="CD11" s="15">
        <v>397682.56</v>
      </c>
      <c r="CE11" s="15">
        <v>482468.56</v>
      </c>
      <c r="CF11" s="15">
        <v>0</v>
      </c>
      <c r="CG11" s="15">
        <v>390932.56</v>
      </c>
      <c r="CH11" s="15">
        <v>390932.56</v>
      </c>
      <c r="CI11" s="15">
        <v>100000</v>
      </c>
      <c r="CJ11" s="15">
        <v>0</v>
      </c>
      <c r="CK11" s="15">
        <v>397682.31</v>
      </c>
      <c r="CL11" s="15">
        <v>497682.31</v>
      </c>
      <c r="CM11" s="15">
        <v>127907.56</v>
      </c>
      <c r="CN11" s="15">
        <v>0</v>
      </c>
      <c r="CO11" s="15">
        <v>0</v>
      </c>
      <c r="CP11" s="15">
        <v>0</v>
      </c>
      <c r="CQ11" s="15">
        <v>127907.56</v>
      </c>
      <c r="CR11" s="15">
        <v>397682.31</v>
      </c>
      <c r="CS11" s="15">
        <v>128228</v>
      </c>
      <c r="CT11" s="15">
        <v>1702</v>
      </c>
      <c r="CU11" s="15">
        <v>6000</v>
      </c>
      <c r="CV11" s="15">
        <v>11330</v>
      </c>
      <c r="CW11" s="15">
        <v>0</v>
      </c>
      <c r="CX11" s="15">
        <v>544942.31000000006</v>
      </c>
      <c r="CY11" s="15">
        <v>0</v>
      </c>
      <c r="CZ11" s="15">
        <v>407682.31</v>
      </c>
      <c r="DA11" s="15">
        <v>1702</v>
      </c>
      <c r="DB11" s="15">
        <v>409384.31</v>
      </c>
      <c r="DC11" s="15">
        <v>397682.31</v>
      </c>
      <c r="DD11" s="15">
        <v>1380</v>
      </c>
      <c r="DE11" s="15">
        <v>0</v>
      </c>
      <c r="DF11" s="15">
        <v>500</v>
      </c>
      <c r="DG11" s="15">
        <v>34000</v>
      </c>
      <c r="DH11" s="15">
        <v>433562.31</v>
      </c>
      <c r="DI11" s="15">
        <v>1702</v>
      </c>
      <c r="DJ11" s="15">
        <v>397682.31</v>
      </c>
      <c r="DK11" s="15">
        <v>100000</v>
      </c>
      <c r="DL11" s="15">
        <v>0</v>
      </c>
      <c r="DM11" s="15">
        <v>499384.31</v>
      </c>
      <c r="DN11" s="15">
        <v>7000</v>
      </c>
      <c r="DO11" s="15">
        <v>0</v>
      </c>
      <c r="DP11" s="15">
        <v>400932.31</v>
      </c>
      <c r="DQ11" s="15">
        <v>0</v>
      </c>
      <c r="DR11" s="15">
        <v>407932.31</v>
      </c>
      <c r="DS11" s="15">
        <v>67375</v>
      </c>
      <c r="DT11" s="15">
        <v>1702</v>
      </c>
      <c r="DU11" s="15">
        <v>100000</v>
      </c>
      <c r="DV11" s="15">
        <v>0</v>
      </c>
      <c r="DW11" s="15">
        <v>127907.31</v>
      </c>
      <c r="DX11" s="15">
        <v>296984.31</v>
      </c>
      <c r="DY11" s="15">
        <v>5340.5</v>
      </c>
      <c r="DZ11" s="15">
        <v>66500</v>
      </c>
      <c r="EA11" s="15">
        <v>0</v>
      </c>
      <c r="EB11" s="15">
        <v>397682.31</v>
      </c>
      <c r="EC11" s="15">
        <v>469522.81</v>
      </c>
      <c r="ED11" s="15">
        <v>425157.31</v>
      </c>
      <c r="EE11" s="15">
        <v>117650</v>
      </c>
      <c r="EF11" s="15">
        <v>0</v>
      </c>
      <c r="EG11" s="15">
        <v>0</v>
      </c>
      <c r="EH11" s="15">
        <v>542807.31000000006</v>
      </c>
      <c r="EI11" s="15">
        <v>397682.31</v>
      </c>
      <c r="EJ11" s="15">
        <v>0</v>
      </c>
      <c r="EK11" s="15">
        <v>0</v>
      </c>
      <c r="EL11" s="15">
        <v>397682.31</v>
      </c>
      <c r="EM11" s="15">
        <v>0</v>
      </c>
      <c r="EN11" s="15">
        <v>2351184</v>
      </c>
      <c r="EO11" s="15">
        <v>390932.31</v>
      </c>
      <c r="EP11" s="15">
        <v>2742116.31</v>
      </c>
      <c r="EQ11" s="10"/>
    </row>
    <row r="12" spans="1:147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0"/>
    </row>
    <row r="13" spans="1:147" ht="91">
      <c r="A13" s="12" t="s">
        <v>9</v>
      </c>
      <c r="B13" s="13" t="str">
        <f>"1.1 Поступило средств в установленном порядке для формирования избирательного фонда"</f>
        <v>1.1 Поступило средств в установленном порядке для формирования избирательного фонда</v>
      </c>
      <c r="C13" s="14">
        <v>20</v>
      </c>
      <c r="D13" s="15">
        <v>17036587.559999999</v>
      </c>
      <c r="E13" s="15">
        <v>44800</v>
      </c>
      <c r="F13" s="15">
        <v>111952</v>
      </c>
      <c r="G13" s="15">
        <v>1998</v>
      </c>
      <c r="H13" s="15">
        <v>390932.56</v>
      </c>
      <c r="I13" s="15">
        <v>0</v>
      </c>
      <c r="J13" s="15">
        <v>549682.56000000006</v>
      </c>
      <c r="K13" s="15">
        <v>0</v>
      </c>
      <c r="L13" s="15">
        <v>390932.56</v>
      </c>
      <c r="M13" s="15">
        <v>390932.56</v>
      </c>
      <c r="N13" s="15">
        <v>0</v>
      </c>
      <c r="O13" s="15">
        <v>0</v>
      </c>
      <c r="P13" s="15">
        <v>390932.31</v>
      </c>
      <c r="Q13" s="15">
        <v>101690</v>
      </c>
      <c r="R13" s="15">
        <v>492622.31</v>
      </c>
      <c r="S13" s="15">
        <v>0</v>
      </c>
      <c r="T13" s="15">
        <v>100000</v>
      </c>
      <c r="U13" s="15">
        <v>127907.31</v>
      </c>
      <c r="V13" s="15">
        <v>227907.31</v>
      </c>
      <c r="W13" s="15">
        <v>0</v>
      </c>
      <c r="X13" s="15">
        <v>0</v>
      </c>
      <c r="Y13" s="15">
        <v>665105.24</v>
      </c>
      <c r="Z13" s="15">
        <v>665105.24</v>
      </c>
      <c r="AA13" s="15">
        <v>19520</v>
      </c>
      <c r="AB13" s="15">
        <v>100000</v>
      </c>
      <c r="AC13" s="15">
        <v>7000</v>
      </c>
      <c r="AD13" s="15">
        <v>407682.31</v>
      </c>
      <c r="AE13" s="15">
        <v>534202.31000000006</v>
      </c>
      <c r="AF13" s="15">
        <v>8500</v>
      </c>
      <c r="AG13" s="15">
        <v>62940</v>
      </c>
      <c r="AH13" s="15">
        <v>53795</v>
      </c>
      <c r="AI13" s="15">
        <v>500</v>
      </c>
      <c r="AJ13" s="15">
        <v>187100</v>
      </c>
      <c r="AK13" s="15">
        <v>120000</v>
      </c>
      <c r="AL13" s="15">
        <v>0</v>
      </c>
      <c r="AM13" s="15">
        <v>432835</v>
      </c>
      <c r="AN13" s="15">
        <v>400932.31</v>
      </c>
      <c r="AO13" s="15">
        <v>66500</v>
      </c>
      <c r="AP13" s="15">
        <v>467432.31</v>
      </c>
      <c r="AQ13" s="15">
        <v>0</v>
      </c>
      <c r="AR13" s="15">
        <v>440541.51</v>
      </c>
      <c r="AS13" s="15">
        <v>0</v>
      </c>
      <c r="AT13" s="15">
        <v>66500</v>
      </c>
      <c r="AU13" s="15">
        <v>507041.51</v>
      </c>
      <c r="AV13" s="15">
        <v>390932.56</v>
      </c>
      <c r="AW13" s="15">
        <v>7000</v>
      </c>
      <c r="AX13" s="15">
        <v>397932.56</v>
      </c>
      <c r="AY13" s="15">
        <v>397682.56</v>
      </c>
      <c r="AZ13" s="15">
        <v>100000</v>
      </c>
      <c r="BA13" s="15">
        <v>130000</v>
      </c>
      <c r="BB13" s="15">
        <v>627682.56000000006</v>
      </c>
      <c r="BC13" s="15">
        <v>1690</v>
      </c>
      <c r="BD13" s="15">
        <v>240530</v>
      </c>
      <c r="BE13" s="15">
        <v>1702</v>
      </c>
      <c r="BF13" s="15">
        <v>557536</v>
      </c>
      <c r="BG13" s="15">
        <v>0</v>
      </c>
      <c r="BH13" s="15">
        <v>801458</v>
      </c>
      <c r="BI13" s="15">
        <v>100000</v>
      </c>
      <c r="BJ13" s="15">
        <v>500</v>
      </c>
      <c r="BK13" s="15">
        <v>0</v>
      </c>
      <c r="BL13" s="15">
        <v>390932.56</v>
      </c>
      <c r="BM13" s="15">
        <v>491432.56</v>
      </c>
      <c r="BN13" s="15">
        <v>397682.56</v>
      </c>
      <c r="BO13" s="15">
        <v>74262</v>
      </c>
      <c r="BP13" s="15">
        <v>811952</v>
      </c>
      <c r="BQ13" s="15">
        <v>0</v>
      </c>
      <c r="BR13" s="15">
        <v>1283896.56</v>
      </c>
      <c r="BS13" s="15">
        <v>390932.31</v>
      </c>
      <c r="BT13" s="15">
        <v>0</v>
      </c>
      <c r="BU13" s="15">
        <v>0</v>
      </c>
      <c r="BV13" s="15">
        <v>390932.31</v>
      </c>
      <c r="BW13" s="15">
        <v>397682.31</v>
      </c>
      <c r="BX13" s="15">
        <v>0</v>
      </c>
      <c r="BY13" s="15">
        <v>100000</v>
      </c>
      <c r="BZ13" s="15">
        <v>34500</v>
      </c>
      <c r="CA13" s="15">
        <v>532182.31000000006</v>
      </c>
      <c r="CB13" s="15">
        <v>1998</v>
      </c>
      <c r="CC13" s="15">
        <v>82788</v>
      </c>
      <c r="CD13" s="15">
        <v>397682.56</v>
      </c>
      <c r="CE13" s="15">
        <v>482468.56</v>
      </c>
      <c r="CF13" s="15">
        <v>0</v>
      </c>
      <c r="CG13" s="15">
        <v>390932.56</v>
      </c>
      <c r="CH13" s="15">
        <v>390932.56</v>
      </c>
      <c r="CI13" s="15">
        <v>100000</v>
      </c>
      <c r="CJ13" s="15">
        <v>0</v>
      </c>
      <c r="CK13" s="15">
        <v>397682.31</v>
      </c>
      <c r="CL13" s="15">
        <v>497682.31</v>
      </c>
      <c r="CM13" s="15">
        <v>127907.56</v>
      </c>
      <c r="CN13" s="15">
        <v>0</v>
      </c>
      <c r="CO13" s="15">
        <v>0</v>
      </c>
      <c r="CP13" s="15">
        <v>0</v>
      </c>
      <c r="CQ13" s="15">
        <v>127907.56</v>
      </c>
      <c r="CR13" s="15">
        <v>397682.31</v>
      </c>
      <c r="CS13" s="15">
        <v>128228</v>
      </c>
      <c r="CT13" s="15">
        <v>1702</v>
      </c>
      <c r="CU13" s="15">
        <v>6000</v>
      </c>
      <c r="CV13" s="15">
        <v>11330</v>
      </c>
      <c r="CW13" s="15">
        <v>0</v>
      </c>
      <c r="CX13" s="15">
        <v>544942.31000000006</v>
      </c>
      <c r="CY13" s="15">
        <v>0</v>
      </c>
      <c r="CZ13" s="15">
        <v>407682.31</v>
      </c>
      <c r="DA13" s="15">
        <v>1702</v>
      </c>
      <c r="DB13" s="15">
        <v>409384.31</v>
      </c>
      <c r="DC13" s="15">
        <v>397682.31</v>
      </c>
      <c r="DD13" s="15">
        <v>1380</v>
      </c>
      <c r="DE13" s="15">
        <v>0</v>
      </c>
      <c r="DF13" s="15">
        <v>500</v>
      </c>
      <c r="DG13" s="15">
        <v>34000</v>
      </c>
      <c r="DH13" s="15">
        <v>433562.31</v>
      </c>
      <c r="DI13" s="15">
        <v>1702</v>
      </c>
      <c r="DJ13" s="15">
        <v>397682.31</v>
      </c>
      <c r="DK13" s="15">
        <v>100000</v>
      </c>
      <c r="DL13" s="15">
        <v>0</v>
      </c>
      <c r="DM13" s="15">
        <v>499384.31</v>
      </c>
      <c r="DN13" s="15">
        <v>7000</v>
      </c>
      <c r="DO13" s="15">
        <v>0</v>
      </c>
      <c r="DP13" s="15">
        <v>400932.31</v>
      </c>
      <c r="DQ13" s="15">
        <v>0</v>
      </c>
      <c r="DR13" s="15">
        <v>407932.31</v>
      </c>
      <c r="DS13" s="15">
        <v>67375</v>
      </c>
      <c r="DT13" s="15">
        <v>1702</v>
      </c>
      <c r="DU13" s="15">
        <v>100000</v>
      </c>
      <c r="DV13" s="15">
        <v>0</v>
      </c>
      <c r="DW13" s="15">
        <v>127907.31</v>
      </c>
      <c r="DX13" s="15">
        <v>296984.31</v>
      </c>
      <c r="DY13" s="15">
        <v>5340.5</v>
      </c>
      <c r="DZ13" s="15">
        <v>66500</v>
      </c>
      <c r="EA13" s="15">
        <v>0</v>
      </c>
      <c r="EB13" s="15">
        <v>397682.31</v>
      </c>
      <c r="EC13" s="15">
        <v>469522.81</v>
      </c>
      <c r="ED13" s="15">
        <v>425157.31</v>
      </c>
      <c r="EE13" s="15">
        <v>117650</v>
      </c>
      <c r="EF13" s="15">
        <v>0</v>
      </c>
      <c r="EG13" s="15">
        <v>0</v>
      </c>
      <c r="EH13" s="15">
        <v>542807.31000000006</v>
      </c>
      <c r="EI13" s="15">
        <v>397682.31</v>
      </c>
      <c r="EJ13" s="15">
        <v>0</v>
      </c>
      <c r="EK13" s="15">
        <v>0</v>
      </c>
      <c r="EL13" s="15">
        <v>397682.31</v>
      </c>
      <c r="EM13" s="15">
        <v>0</v>
      </c>
      <c r="EN13" s="15">
        <v>2351184</v>
      </c>
      <c r="EO13" s="15">
        <v>390932.31</v>
      </c>
      <c r="EP13" s="15">
        <v>2742116.31</v>
      </c>
      <c r="EQ13" s="10"/>
    </row>
    <row r="14" spans="1:147">
      <c r="A14" s="12" t="s">
        <v>7</v>
      </c>
      <c r="B14" s="14" t="str">
        <f>"из них"</f>
        <v>из них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0"/>
    </row>
    <row r="15" spans="1:147" ht="52">
      <c r="A15" s="12" t="s">
        <v>10</v>
      </c>
      <c r="B15" s="13" t="str">
        <f>"1.1.1 Собственные средства кандидата"</f>
        <v>1.1.1 Собственные средства кандидата</v>
      </c>
      <c r="C15" s="14">
        <v>30</v>
      </c>
      <c r="D15" s="15">
        <v>1616132.49</v>
      </c>
      <c r="E15" s="15">
        <v>44800</v>
      </c>
      <c r="F15" s="15">
        <v>8000</v>
      </c>
      <c r="G15" s="15">
        <v>0</v>
      </c>
      <c r="H15" s="15">
        <v>0</v>
      </c>
      <c r="I15" s="15">
        <v>0</v>
      </c>
      <c r="J15" s="15">
        <v>52800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127907.31</v>
      </c>
      <c r="V15" s="15">
        <v>127907.31</v>
      </c>
      <c r="W15" s="15">
        <v>0</v>
      </c>
      <c r="X15" s="15">
        <v>0</v>
      </c>
      <c r="Y15" s="15">
        <v>250000</v>
      </c>
      <c r="Z15" s="15">
        <v>250000</v>
      </c>
      <c r="AA15" s="15">
        <v>15510</v>
      </c>
      <c r="AB15" s="15">
        <v>0</v>
      </c>
      <c r="AC15" s="15">
        <v>7000</v>
      </c>
      <c r="AD15" s="15">
        <v>0</v>
      </c>
      <c r="AE15" s="15">
        <v>22510</v>
      </c>
      <c r="AF15" s="15">
        <v>8500</v>
      </c>
      <c r="AG15" s="15">
        <v>0</v>
      </c>
      <c r="AH15" s="15">
        <v>0</v>
      </c>
      <c r="AI15" s="15">
        <v>500</v>
      </c>
      <c r="AJ15" s="15">
        <v>187100</v>
      </c>
      <c r="AK15" s="15">
        <v>0</v>
      </c>
      <c r="AL15" s="15">
        <v>0</v>
      </c>
      <c r="AM15" s="15">
        <v>196100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7000</v>
      </c>
      <c r="AX15" s="15">
        <v>7000</v>
      </c>
      <c r="AY15" s="15">
        <v>0</v>
      </c>
      <c r="AZ15" s="15">
        <v>0</v>
      </c>
      <c r="BA15" s="15">
        <v>130000</v>
      </c>
      <c r="BB15" s="15">
        <v>130000</v>
      </c>
      <c r="BC15" s="15">
        <v>0</v>
      </c>
      <c r="BD15" s="15">
        <v>149266</v>
      </c>
      <c r="BE15" s="15">
        <v>0</v>
      </c>
      <c r="BF15" s="15">
        <v>23536</v>
      </c>
      <c r="BG15" s="15">
        <v>0</v>
      </c>
      <c r="BH15" s="15">
        <v>172802</v>
      </c>
      <c r="BI15" s="15">
        <v>0</v>
      </c>
      <c r="BJ15" s="15">
        <v>500</v>
      </c>
      <c r="BK15" s="15">
        <v>0</v>
      </c>
      <c r="BL15" s="15">
        <v>0</v>
      </c>
      <c r="BM15" s="15">
        <v>500</v>
      </c>
      <c r="BN15" s="15">
        <v>0</v>
      </c>
      <c r="BO15" s="15">
        <v>7762</v>
      </c>
      <c r="BP15" s="15">
        <v>8000</v>
      </c>
      <c r="BQ15" s="15">
        <v>0</v>
      </c>
      <c r="BR15" s="15">
        <v>15762</v>
      </c>
      <c r="BS15" s="15">
        <v>76887.31</v>
      </c>
      <c r="BT15" s="15">
        <v>0</v>
      </c>
      <c r="BU15" s="15">
        <v>0</v>
      </c>
      <c r="BV15" s="15">
        <v>76887.31</v>
      </c>
      <c r="BW15" s="15">
        <v>0</v>
      </c>
      <c r="BX15" s="15">
        <v>0</v>
      </c>
      <c r="BY15" s="15">
        <v>0</v>
      </c>
      <c r="BZ15" s="15">
        <v>34500</v>
      </c>
      <c r="CA15" s="15">
        <v>34500</v>
      </c>
      <c r="CB15" s="15">
        <v>0</v>
      </c>
      <c r="CC15" s="15">
        <v>8000</v>
      </c>
      <c r="CD15" s="15">
        <v>0</v>
      </c>
      <c r="CE15" s="15">
        <v>8000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127907.56</v>
      </c>
      <c r="CN15" s="15">
        <v>0</v>
      </c>
      <c r="CO15" s="15">
        <v>0</v>
      </c>
      <c r="CP15" s="15">
        <v>0</v>
      </c>
      <c r="CQ15" s="15">
        <v>127907.56</v>
      </c>
      <c r="CR15" s="15">
        <v>0</v>
      </c>
      <c r="CS15" s="15">
        <v>128228</v>
      </c>
      <c r="CT15" s="15">
        <v>0</v>
      </c>
      <c r="CU15" s="15">
        <v>6000</v>
      </c>
      <c r="CV15" s="15">
        <v>9640</v>
      </c>
      <c r="CW15" s="15">
        <v>0</v>
      </c>
      <c r="CX15" s="15">
        <v>143868</v>
      </c>
      <c r="CY15" s="15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500</v>
      </c>
      <c r="DG15" s="15">
        <v>34000</v>
      </c>
      <c r="DH15" s="15">
        <v>34500</v>
      </c>
      <c r="DI15" s="15">
        <v>0</v>
      </c>
      <c r="DJ15" s="15">
        <v>0</v>
      </c>
      <c r="DK15" s="15">
        <v>0</v>
      </c>
      <c r="DL15" s="15">
        <v>0</v>
      </c>
      <c r="DM15" s="15">
        <v>0</v>
      </c>
      <c r="DN15" s="15">
        <v>7000</v>
      </c>
      <c r="DO15" s="15">
        <v>0</v>
      </c>
      <c r="DP15" s="15">
        <v>0</v>
      </c>
      <c r="DQ15" s="15">
        <v>0</v>
      </c>
      <c r="DR15" s="15">
        <v>7000</v>
      </c>
      <c r="DS15" s="15">
        <v>61531</v>
      </c>
      <c r="DT15" s="15">
        <v>0</v>
      </c>
      <c r="DU15" s="15">
        <v>0</v>
      </c>
      <c r="DV15" s="15">
        <v>0</v>
      </c>
      <c r="DW15" s="15">
        <v>127907.31</v>
      </c>
      <c r="DX15" s="15">
        <v>189438.31</v>
      </c>
      <c r="DY15" s="15">
        <v>0</v>
      </c>
      <c r="DZ15" s="15">
        <v>0</v>
      </c>
      <c r="EA15" s="15">
        <v>0</v>
      </c>
      <c r="EB15" s="15">
        <v>0</v>
      </c>
      <c r="EC15" s="15">
        <v>0</v>
      </c>
      <c r="ED15" s="15">
        <v>0</v>
      </c>
      <c r="EE15" s="15">
        <v>17650</v>
      </c>
      <c r="EF15" s="15">
        <v>0</v>
      </c>
      <c r="EG15" s="15">
        <v>0</v>
      </c>
      <c r="EH15" s="15">
        <v>17650</v>
      </c>
      <c r="EI15" s="15">
        <v>0</v>
      </c>
      <c r="EJ15" s="15">
        <v>0</v>
      </c>
      <c r="EK15" s="15">
        <v>0</v>
      </c>
      <c r="EL15" s="15">
        <v>0</v>
      </c>
      <c r="EM15" s="15">
        <v>0</v>
      </c>
      <c r="EN15" s="15">
        <v>1000</v>
      </c>
      <c r="EO15" s="15">
        <v>0</v>
      </c>
      <c r="EP15" s="15">
        <v>1000</v>
      </c>
      <c r="EQ15" s="10"/>
    </row>
    <row r="16" spans="1:147" ht="91">
      <c r="A16" s="12" t="s">
        <v>11</v>
      </c>
      <c r="B16" s="13" t="str">
        <f>"1.1.2 Средства, выделенные кандидату выдвинувшим его избирательным объединением"</f>
        <v>1.1.2 Средства, выделенные кандидату выдвинувшим его избирательным объединением</v>
      </c>
      <c r="C16" s="14">
        <v>40</v>
      </c>
      <c r="D16" s="15">
        <v>15357515.07</v>
      </c>
      <c r="E16" s="15">
        <v>0</v>
      </c>
      <c r="F16" s="15">
        <v>103952</v>
      </c>
      <c r="G16" s="15">
        <v>1998</v>
      </c>
      <c r="H16" s="15">
        <v>390932.56</v>
      </c>
      <c r="I16" s="15">
        <v>0</v>
      </c>
      <c r="J16" s="15">
        <v>496882.56</v>
      </c>
      <c r="K16" s="15">
        <v>0</v>
      </c>
      <c r="L16" s="15">
        <v>390932.56</v>
      </c>
      <c r="M16" s="15">
        <v>390932.56</v>
      </c>
      <c r="N16" s="15">
        <v>0</v>
      </c>
      <c r="O16" s="15">
        <v>0</v>
      </c>
      <c r="P16" s="15">
        <v>390932.31</v>
      </c>
      <c r="Q16" s="15">
        <v>101690</v>
      </c>
      <c r="R16" s="15">
        <v>492622.31</v>
      </c>
      <c r="S16" s="15">
        <v>0</v>
      </c>
      <c r="T16" s="15">
        <v>100000</v>
      </c>
      <c r="U16" s="15">
        <v>0</v>
      </c>
      <c r="V16" s="15">
        <v>100000</v>
      </c>
      <c r="W16" s="15">
        <v>0</v>
      </c>
      <c r="X16" s="15">
        <v>0</v>
      </c>
      <c r="Y16" s="15">
        <v>415105.24</v>
      </c>
      <c r="Z16" s="15">
        <v>415105.24</v>
      </c>
      <c r="AA16" s="15">
        <v>4010</v>
      </c>
      <c r="AB16" s="15">
        <v>100000</v>
      </c>
      <c r="AC16" s="15">
        <v>0</v>
      </c>
      <c r="AD16" s="15">
        <v>407682.31</v>
      </c>
      <c r="AE16" s="15">
        <v>511692.31</v>
      </c>
      <c r="AF16" s="15">
        <v>0</v>
      </c>
      <c r="AG16" s="15">
        <v>0</v>
      </c>
      <c r="AH16" s="15">
        <v>53795</v>
      </c>
      <c r="AI16" s="15">
        <v>0</v>
      </c>
      <c r="AJ16" s="15">
        <v>0</v>
      </c>
      <c r="AK16" s="15">
        <v>120000</v>
      </c>
      <c r="AL16" s="15">
        <v>0</v>
      </c>
      <c r="AM16" s="15">
        <v>173795</v>
      </c>
      <c r="AN16" s="15">
        <v>400932.31</v>
      </c>
      <c r="AO16" s="15">
        <v>66500</v>
      </c>
      <c r="AP16" s="15">
        <v>467432.31</v>
      </c>
      <c r="AQ16" s="15">
        <v>0</v>
      </c>
      <c r="AR16" s="15">
        <v>440541.51</v>
      </c>
      <c r="AS16" s="15">
        <v>0</v>
      </c>
      <c r="AT16" s="15">
        <v>66500</v>
      </c>
      <c r="AU16" s="15">
        <v>507041.51</v>
      </c>
      <c r="AV16" s="15">
        <v>390932.56</v>
      </c>
      <c r="AW16" s="15">
        <v>0</v>
      </c>
      <c r="AX16" s="15">
        <v>390932.56</v>
      </c>
      <c r="AY16" s="15">
        <v>397682.56</v>
      </c>
      <c r="AZ16" s="15">
        <v>100000</v>
      </c>
      <c r="BA16" s="15">
        <v>0</v>
      </c>
      <c r="BB16" s="15">
        <v>497682.56</v>
      </c>
      <c r="BC16" s="15">
        <v>1690</v>
      </c>
      <c r="BD16" s="15">
        <v>91264</v>
      </c>
      <c r="BE16" s="15">
        <v>1702</v>
      </c>
      <c r="BF16" s="15">
        <v>534000</v>
      </c>
      <c r="BG16" s="15">
        <v>0</v>
      </c>
      <c r="BH16" s="15">
        <v>628656</v>
      </c>
      <c r="BI16" s="15">
        <v>100000</v>
      </c>
      <c r="BJ16" s="15">
        <v>0</v>
      </c>
      <c r="BK16" s="15">
        <v>0</v>
      </c>
      <c r="BL16" s="15">
        <v>390932.56</v>
      </c>
      <c r="BM16" s="15">
        <v>490932.56</v>
      </c>
      <c r="BN16" s="15">
        <v>397682.56</v>
      </c>
      <c r="BO16" s="15">
        <v>66500</v>
      </c>
      <c r="BP16" s="15">
        <v>803952</v>
      </c>
      <c r="BQ16" s="15">
        <v>0</v>
      </c>
      <c r="BR16" s="15">
        <v>1268134.56</v>
      </c>
      <c r="BS16" s="15">
        <v>314045</v>
      </c>
      <c r="BT16" s="15">
        <v>0</v>
      </c>
      <c r="BU16" s="15">
        <v>0</v>
      </c>
      <c r="BV16" s="15">
        <v>314045</v>
      </c>
      <c r="BW16" s="15">
        <v>397682.31</v>
      </c>
      <c r="BX16" s="15">
        <v>0</v>
      </c>
      <c r="BY16" s="15">
        <v>100000</v>
      </c>
      <c r="BZ16" s="15">
        <v>0</v>
      </c>
      <c r="CA16" s="15">
        <v>497682.31</v>
      </c>
      <c r="CB16" s="15">
        <v>1998</v>
      </c>
      <c r="CC16" s="15">
        <v>74788</v>
      </c>
      <c r="CD16" s="15">
        <v>397682.56</v>
      </c>
      <c r="CE16" s="15">
        <v>474468.56</v>
      </c>
      <c r="CF16" s="15">
        <v>0</v>
      </c>
      <c r="CG16" s="15">
        <v>390932.56</v>
      </c>
      <c r="CH16" s="15">
        <v>390932.56</v>
      </c>
      <c r="CI16" s="15">
        <v>100000</v>
      </c>
      <c r="CJ16" s="15">
        <v>0</v>
      </c>
      <c r="CK16" s="15">
        <v>397682.31</v>
      </c>
      <c r="CL16" s="15">
        <v>497682.31</v>
      </c>
      <c r="CM16" s="15">
        <v>0</v>
      </c>
      <c r="CN16" s="15">
        <v>0</v>
      </c>
      <c r="CO16" s="15">
        <v>0</v>
      </c>
      <c r="CP16" s="15">
        <v>0</v>
      </c>
      <c r="CQ16" s="15">
        <v>0</v>
      </c>
      <c r="CR16" s="15">
        <v>397682.31</v>
      </c>
      <c r="CS16" s="15">
        <v>0</v>
      </c>
      <c r="CT16" s="15">
        <v>1702</v>
      </c>
      <c r="CU16" s="15">
        <v>0</v>
      </c>
      <c r="CV16" s="15">
        <v>1690</v>
      </c>
      <c r="CW16" s="15">
        <v>0</v>
      </c>
      <c r="CX16" s="15">
        <v>401074.31</v>
      </c>
      <c r="CY16" s="15">
        <v>0</v>
      </c>
      <c r="CZ16" s="15">
        <v>407682.31</v>
      </c>
      <c r="DA16" s="15">
        <v>1702</v>
      </c>
      <c r="DB16" s="15">
        <v>409384.31</v>
      </c>
      <c r="DC16" s="15">
        <v>397682.31</v>
      </c>
      <c r="DD16" s="15">
        <v>1380</v>
      </c>
      <c r="DE16" s="15">
        <v>0</v>
      </c>
      <c r="DF16" s="15">
        <v>0</v>
      </c>
      <c r="DG16" s="15">
        <v>0</v>
      </c>
      <c r="DH16" s="15">
        <v>399062.31</v>
      </c>
      <c r="DI16" s="15">
        <v>1702</v>
      </c>
      <c r="DJ16" s="15">
        <v>397682.31</v>
      </c>
      <c r="DK16" s="15">
        <v>100000</v>
      </c>
      <c r="DL16" s="15">
        <v>0</v>
      </c>
      <c r="DM16" s="15">
        <v>499384.31</v>
      </c>
      <c r="DN16" s="15">
        <v>0</v>
      </c>
      <c r="DO16" s="15">
        <v>0</v>
      </c>
      <c r="DP16" s="15">
        <v>400932.31</v>
      </c>
      <c r="DQ16" s="15">
        <v>0</v>
      </c>
      <c r="DR16" s="15">
        <v>400932.31</v>
      </c>
      <c r="DS16" s="15">
        <v>5844</v>
      </c>
      <c r="DT16" s="15">
        <v>1702</v>
      </c>
      <c r="DU16" s="15">
        <v>100000</v>
      </c>
      <c r="DV16" s="15">
        <v>0</v>
      </c>
      <c r="DW16" s="15">
        <v>0</v>
      </c>
      <c r="DX16" s="15">
        <v>107546</v>
      </c>
      <c r="DY16" s="15">
        <v>5340.5</v>
      </c>
      <c r="DZ16" s="15">
        <v>66500</v>
      </c>
      <c r="EA16" s="15">
        <v>0</v>
      </c>
      <c r="EB16" s="15">
        <v>397682.31</v>
      </c>
      <c r="EC16" s="15">
        <v>469522.81</v>
      </c>
      <c r="ED16" s="15">
        <v>425157.31</v>
      </c>
      <c r="EE16" s="15">
        <v>100000</v>
      </c>
      <c r="EF16" s="15">
        <v>0</v>
      </c>
      <c r="EG16" s="15">
        <v>0</v>
      </c>
      <c r="EH16" s="15">
        <v>525157.31000000006</v>
      </c>
      <c r="EI16" s="15">
        <v>397682.31</v>
      </c>
      <c r="EJ16" s="15">
        <v>0</v>
      </c>
      <c r="EK16" s="15">
        <v>0</v>
      </c>
      <c r="EL16" s="15">
        <v>397682.31</v>
      </c>
      <c r="EM16" s="15">
        <v>0</v>
      </c>
      <c r="EN16" s="15">
        <v>2350184</v>
      </c>
      <c r="EO16" s="15">
        <v>390932.31</v>
      </c>
      <c r="EP16" s="15">
        <v>2741116.31</v>
      </c>
      <c r="EQ16" s="10"/>
    </row>
    <row r="17" spans="1:147" ht="52">
      <c r="A17" s="12" t="s">
        <v>12</v>
      </c>
      <c r="B17" s="13" t="str">
        <f>"1.1.3 Добровольные пожертвования гражданина"</f>
        <v>1.1.3 Добровольные пожертвования гражданина</v>
      </c>
      <c r="C17" s="14">
        <v>50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5">
        <v>0</v>
      </c>
      <c r="BL17" s="15">
        <v>0</v>
      </c>
      <c r="BM17" s="15">
        <v>0</v>
      </c>
      <c r="BN17" s="15">
        <v>0</v>
      </c>
      <c r="BO17" s="15">
        <v>0</v>
      </c>
      <c r="BP17" s="15">
        <v>0</v>
      </c>
      <c r="BQ17" s="15">
        <v>0</v>
      </c>
      <c r="BR17" s="15">
        <v>0</v>
      </c>
      <c r="BS17" s="15">
        <v>0</v>
      </c>
      <c r="BT17" s="15">
        <v>0</v>
      </c>
      <c r="BU17" s="15">
        <v>0</v>
      </c>
      <c r="BV17" s="15">
        <v>0</v>
      </c>
      <c r="BW17" s="15">
        <v>0</v>
      </c>
      <c r="BX17" s="15">
        <v>0</v>
      </c>
      <c r="BY17" s="15">
        <v>0</v>
      </c>
      <c r="BZ17" s="15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5">
        <v>0</v>
      </c>
      <c r="CI17" s="15">
        <v>0</v>
      </c>
      <c r="CJ17" s="15">
        <v>0</v>
      </c>
      <c r="CK17" s="15">
        <v>0</v>
      </c>
      <c r="CL17" s="15">
        <v>0</v>
      </c>
      <c r="CM17" s="15">
        <v>0</v>
      </c>
      <c r="CN17" s="15">
        <v>0</v>
      </c>
      <c r="CO17" s="15">
        <v>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>
        <v>0</v>
      </c>
      <c r="DA17" s="15">
        <v>0</v>
      </c>
      <c r="DB17" s="15">
        <v>0</v>
      </c>
      <c r="DC17" s="15">
        <v>0</v>
      </c>
      <c r="DD17" s="15">
        <v>0</v>
      </c>
      <c r="DE17" s="15">
        <v>0</v>
      </c>
      <c r="DF17" s="15">
        <v>0</v>
      </c>
      <c r="DG17" s="15">
        <v>0</v>
      </c>
      <c r="DH17" s="15">
        <v>0</v>
      </c>
      <c r="DI17" s="15">
        <v>0</v>
      </c>
      <c r="DJ17" s="15">
        <v>0</v>
      </c>
      <c r="DK17" s="15">
        <v>0</v>
      </c>
      <c r="DL17" s="15">
        <v>0</v>
      </c>
      <c r="DM17" s="15">
        <v>0</v>
      </c>
      <c r="DN17" s="15">
        <v>0</v>
      </c>
      <c r="DO17" s="15">
        <v>0</v>
      </c>
      <c r="DP17" s="15">
        <v>0</v>
      </c>
      <c r="DQ17" s="15">
        <v>0</v>
      </c>
      <c r="DR17" s="15">
        <v>0</v>
      </c>
      <c r="DS17" s="15">
        <v>0</v>
      </c>
      <c r="DT17" s="15">
        <v>0</v>
      </c>
      <c r="DU17" s="15">
        <v>0</v>
      </c>
      <c r="DV17" s="15">
        <v>0</v>
      </c>
      <c r="DW17" s="15">
        <v>0</v>
      </c>
      <c r="DX17" s="15">
        <v>0</v>
      </c>
      <c r="DY17" s="15">
        <v>0</v>
      </c>
      <c r="DZ17" s="15">
        <v>0</v>
      </c>
      <c r="EA17" s="15">
        <v>0</v>
      </c>
      <c r="EB17" s="15">
        <v>0</v>
      </c>
      <c r="EC17" s="15">
        <v>0</v>
      </c>
      <c r="ED17" s="15">
        <v>0</v>
      </c>
      <c r="EE17" s="15">
        <v>0</v>
      </c>
      <c r="EF17" s="15">
        <v>0</v>
      </c>
      <c r="EG17" s="15">
        <v>0</v>
      </c>
      <c r="EH17" s="15">
        <v>0</v>
      </c>
      <c r="EI17" s="15">
        <v>0</v>
      </c>
      <c r="EJ17" s="15">
        <v>0</v>
      </c>
      <c r="EK17" s="15">
        <v>0</v>
      </c>
      <c r="EL17" s="15">
        <v>0</v>
      </c>
      <c r="EM17" s="15">
        <v>0</v>
      </c>
      <c r="EN17" s="15">
        <v>0</v>
      </c>
      <c r="EO17" s="15">
        <v>0</v>
      </c>
      <c r="EP17" s="15">
        <v>0</v>
      </c>
      <c r="EQ17" s="10"/>
    </row>
    <row r="18" spans="1:147" ht="65">
      <c r="A18" s="12" t="s">
        <v>13</v>
      </c>
      <c r="B18" s="13" t="str">
        <f>"1.1.4 Добровольные пожертвования юридического лица"</f>
        <v>1.1.4 Добровольные пожертвования юридического лица</v>
      </c>
      <c r="C18" s="14">
        <v>60</v>
      </c>
      <c r="D18" s="15">
        <v>62940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62940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62940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  <c r="BH18" s="15">
        <v>0</v>
      </c>
      <c r="BI18" s="15">
        <v>0</v>
      </c>
      <c r="BJ18" s="15">
        <v>0</v>
      </c>
      <c r="BK18" s="15">
        <v>0</v>
      </c>
      <c r="BL18" s="15">
        <v>0</v>
      </c>
      <c r="BM18" s="15">
        <v>0</v>
      </c>
      <c r="BN18" s="15">
        <v>0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  <c r="BY18" s="15">
        <v>0</v>
      </c>
      <c r="BZ18" s="15">
        <v>0</v>
      </c>
      <c r="CA18" s="15">
        <v>0</v>
      </c>
      <c r="CB18" s="15">
        <v>0</v>
      </c>
      <c r="CC18" s="15">
        <v>0</v>
      </c>
      <c r="CD18" s="15">
        <v>0</v>
      </c>
      <c r="CE18" s="15">
        <v>0</v>
      </c>
      <c r="CF18" s="15">
        <v>0</v>
      </c>
      <c r="CG18" s="15">
        <v>0</v>
      </c>
      <c r="CH18" s="15">
        <v>0</v>
      </c>
      <c r="CI18" s="15">
        <v>0</v>
      </c>
      <c r="CJ18" s="15">
        <v>0</v>
      </c>
      <c r="CK18" s="15">
        <v>0</v>
      </c>
      <c r="CL18" s="15">
        <v>0</v>
      </c>
      <c r="CM18" s="15">
        <v>0</v>
      </c>
      <c r="CN18" s="15">
        <v>0</v>
      </c>
      <c r="CO18" s="15">
        <v>0</v>
      </c>
      <c r="CP18" s="15">
        <v>0</v>
      </c>
      <c r="CQ18" s="15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>
        <v>0</v>
      </c>
      <c r="DA18" s="15">
        <v>0</v>
      </c>
      <c r="DB18" s="15">
        <v>0</v>
      </c>
      <c r="DC18" s="15">
        <v>0</v>
      </c>
      <c r="DD18" s="15">
        <v>0</v>
      </c>
      <c r="DE18" s="15">
        <v>0</v>
      </c>
      <c r="DF18" s="15">
        <v>0</v>
      </c>
      <c r="DG18" s="15">
        <v>0</v>
      </c>
      <c r="DH18" s="15">
        <v>0</v>
      </c>
      <c r="DI18" s="15">
        <v>0</v>
      </c>
      <c r="DJ18" s="15">
        <v>0</v>
      </c>
      <c r="DK18" s="15">
        <v>0</v>
      </c>
      <c r="DL18" s="15">
        <v>0</v>
      </c>
      <c r="DM18" s="15">
        <v>0</v>
      </c>
      <c r="DN18" s="15">
        <v>0</v>
      </c>
      <c r="DO18" s="15">
        <v>0</v>
      </c>
      <c r="DP18" s="15">
        <v>0</v>
      </c>
      <c r="DQ18" s="15">
        <v>0</v>
      </c>
      <c r="DR18" s="15">
        <v>0</v>
      </c>
      <c r="DS18" s="15">
        <v>0</v>
      </c>
      <c r="DT18" s="15">
        <v>0</v>
      </c>
      <c r="DU18" s="15">
        <v>0</v>
      </c>
      <c r="DV18" s="15">
        <v>0</v>
      </c>
      <c r="DW18" s="15">
        <v>0</v>
      </c>
      <c r="DX18" s="15">
        <v>0</v>
      </c>
      <c r="DY18" s="15">
        <v>0</v>
      </c>
      <c r="DZ18" s="15">
        <v>0</v>
      </c>
      <c r="EA18" s="15">
        <v>0</v>
      </c>
      <c r="EB18" s="15">
        <v>0</v>
      </c>
      <c r="EC18" s="15">
        <v>0</v>
      </c>
      <c r="ED18" s="15">
        <v>0</v>
      </c>
      <c r="EE18" s="15">
        <v>0</v>
      </c>
      <c r="EF18" s="15">
        <v>0</v>
      </c>
      <c r="EG18" s="15">
        <v>0</v>
      </c>
      <c r="EH18" s="15">
        <v>0</v>
      </c>
      <c r="EI18" s="15">
        <v>0</v>
      </c>
      <c r="EJ18" s="15">
        <v>0</v>
      </c>
      <c r="EK18" s="15">
        <v>0</v>
      </c>
      <c r="EL18" s="15">
        <v>0</v>
      </c>
      <c r="EM18" s="15">
        <v>0</v>
      </c>
      <c r="EN18" s="15">
        <v>0</v>
      </c>
      <c r="EO18" s="15">
        <v>0</v>
      </c>
      <c r="EP18" s="15">
        <v>0</v>
      </c>
      <c r="EQ18" s="10"/>
    </row>
    <row r="19" spans="1:147" ht="312">
      <c r="A19" s="12" t="s">
        <v>14</v>
      </c>
      <c r="B19" s="13" t="str">
        <f>"1.2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области»"</f>
        <v>1.2 Поступило в избирательный фонд денежных средств, подпадающих под действие пункта 5 статьи 65 Закона Амурской области от 26 июня 2009 № 222-ОЗ «О выборах депутатов представительных органов и глав муниципальных образований в Амурской области»</v>
      </c>
      <c r="C19" s="14">
        <v>70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  <c r="BY19" s="15">
        <v>0</v>
      </c>
      <c r="BZ19" s="15">
        <v>0</v>
      </c>
      <c r="CA19" s="15">
        <v>0</v>
      </c>
      <c r="CB19" s="15">
        <v>0</v>
      </c>
      <c r="CC19" s="15">
        <v>0</v>
      </c>
      <c r="CD19" s="15">
        <v>0</v>
      </c>
      <c r="CE19" s="15">
        <v>0</v>
      </c>
      <c r="CF19" s="15">
        <v>0</v>
      </c>
      <c r="CG19" s="15">
        <v>0</v>
      </c>
      <c r="CH19" s="15">
        <v>0</v>
      </c>
      <c r="CI19" s="15">
        <v>0</v>
      </c>
      <c r="CJ19" s="15">
        <v>0</v>
      </c>
      <c r="CK19" s="15">
        <v>0</v>
      </c>
      <c r="CL19" s="15">
        <v>0</v>
      </c>
      <c r="CM19" s="15">
        <v>0</v>
      </c>
      <c r="CN19" s="15">
        <v>0</v>
      </c>
      <c r="CO19" s="15">
        <v>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>
        <v>0</v>
      </c>
      <c r="DA19" s="15">
        <v>0</v>
      </c>
      <c r="DB19" s="15">
        <v>0</v>
      </c>
      <c r="DC19" s="15">
        <v>0</v>
      </c>
      <c r="DD19" s="15">
        <v>0</v>
      </c>
      <c r="DE19" s="15">
        <v>0</v>
      </c>
      <c r="DF19" s="15">
        <v>0</v>
      </c>
      <c r="DG19" s="15">
        <v>0</v>
      </c>
      <c r="DH19" s="15">
        <v>0</v>
      </c>
      <c r="DI19" s="15">
        <v>0</v>
      </c>
      <c r="DJ19" s="15">
        <v>0</v>
      </c>
      <c r="DK19" s="15">
        <v>0</v>
      </c>
      <c r="DL19" s="15">
        <v>0</v>
      </c>
      <c r="DM19" s="15">
        <v>0</v>
      </c>
      <c r="DN19" s="15">
        <v>0</v>
      </c>
      <c r="DO19" s="15">
        <v>0</v>
      </c>
      <c r="DP19" s="15">
        <v>0</v>
      </c>
      <c r="DQ19" s="15">
        <v>0</v>
      </c>
      <c r="DR19" s="15">
        <v>0</v>
      </c>
      <c r="DS19" s="15">
        <v>0</v>
      </c>
      <c r="DT19" s="15">
        <v>0</v>
      </c>
      <c r="DU19" s="15">
        <v>0</v>
      </c>
      <c r="DV19" s="15">
        <v>0</v>
      </c>
      <c r="DW19" s="15">
        <v>0</v>
      </c>
      <c r="DX19" s="15">
        <v>0</v>
      </c>
      <c r="DY19" s="15">
        <v>0</v>
      </c>
      <c r="DZ19" s="15">
        <v>0</v>
      </c>
      <c r="EA19" s="15">
        <v>0</v>
      </c>
      <c r="EB19" s="15">
        <v>0</v>
      </c>
      <c r="EC19" s="15">
        <v>0</v>
      </c>
      <c r="ED19" s="15">
        <v>0</v>
      </c>
      <c r="EE19" s="15">
        <v>0</v>
      </c>
      <c r="EF19" s="15">
        <v>0</v>
      </c>
      <c r="EG19" s="15">
        <v>0</v>
      </c>
      <c r="EH19" s="15">
        <v>0</v>
      </c>
      <c r="EI19" s="15">
        <v>0</v>
      </c>
      <c r="EJ19" s="15">
        <v>0</v>
      </c>
      <c r="EK19" s="15">
        <v>0</v>
      </c>
      <c r="EL19" s="15">
        <v>0</v>
      </c>
      <c r="EM19" s="15">
        <v>0</v>
      </c>
      <c r="EN19" s="15">
        <v>0</v>
      </c>
      <c r="EO19" s="15">
        <v>0</v>
      </c>
      <c r="EP19" s="15">
        <v>0</v>
      </c>
      <c r="EQ19" s="10"/>
    </row>
    <row r="20" spans="1:147">
      <c r="A20" s="12" t="s">
        <v>7</v>
      </c>
      <c r="B20" s="14" t="str">
        <f>"из них"</f>
        <v>из них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0"/>
    </row>
    <row r="21" spans="1:147" ht="52">
      <c r="A21" s="12" t="s">
        <v>15</v>
      </c>
      <c r="B21" s="13" t="str">
        <f>"1.2.1 Собственные средства кандидата"</f>
        <v>1.2.1 Собственные средства кандидата</v>
      </c>
      <c r="C21" s="14">
        <v>80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0</v>
      </c>
      <c r="CG21" s="15">
        <v>0</v>
      </c>
      <c r="CH21" s="15">
        <v>0</v>
      </c>
      <c r="CI21" s="15">
        <v>0</v>
      </c>
      <c r="CJ21" s="15">
        <v>0</v>
      </c>
      <c r="CK21" s="15">
        <v>0</v>
      </c>
      <c r="CL21" s="15">
        <v>0</v>
      </c>
      <c r="CM21" s="15">
        <v>0</v>
      </c>
      <c r="CN21" s="15">
        <v>0</v>
      </c>
      <c r="CO21" s="15">
        <v>0</v>
      </c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5">
        <v>0</v>
      </c>
      <c r="DD21" s="15">
        <v>0</v>
      </c>
      <c r="DE21" s="15">
        <v>0</v>
      </c>
      <c r="DF21" s="15">
        <v>0</v>
      </c>
      <c r="DG21" s="15">
        <v>0</v>
      </c>
      <c r="DH21" s="15">
        <v>0</v>
      </c>
      <c r="DI21" s="15">
        <v>0</v>
      </c>
      <c r="DJ21" s="15">
        <v>0</v>
      </c>
      <c r="DK21" s="15">
        <v>0</v>
      </c>
      <c r="DL21" s="15">
        <v>0</v>
      </c>
      <c r="DM21" s="15">
        <v>0</v>
      </c>
      <c r="DN21" s="15">
        <v>0</v>
      </c>
      <c r="DO21" s="15">
        <v>0</v>
      </c>
      <c r="DP21" s="15">
        <v>0</v>
      </c>
      <c r="DQ21" s="15">
        <v>0</v>
      </c>
      <c r="DR21" s="15">
        <v>0</v>
      </c>
      <c r="DS21" s="15">
        <v>0</v>
      </c>
      <c r="DT21" s="15">
        <v>0</v>
      </c>
      <c r="DU21" s="15">
        <v>0</v>
      </c>
      <c r="DV21" s="15">
        <v>0</v>
      </c>
      <c r="DW21" s="15">
        <v>0</v>
      </c>
      <c r="DX21" s="15">
        <v>0</v>
      </c>
      <c r="DY21" s="15">
        <v>0</v>
      </c>
      <c r="DZ21" s="15">
        <v>0</v>
      </c>
      <c r="EA21" s="15">
        <v>0</v>
      </c>
      <c r="EB21" s="15">
        <v>0</v>
      </c>
      <c r="EC21" s="15">
        <v>0</v>
      </c>
      <c r="ED21" s="15">
        <v>0</v>
      </c>
      <c r="EE21" s="15">
        <v>0</v>
      </c>
      <c r="EF21" s="15">
        <v>0</v>
      </c>
      <c r="EG21" s="15">
        <v>0</v>
      </c>
      <c r="EH21" s="15">
        <v>0</v>
      </c>
      <c r="EI21" s="15">
        <v>0</v>
      </c>
      <c r="EJ21" s="15">
        <v>0</v>
      </c>
      <c r="EK21" s="15">
        <v>0</v>
      </c>
      <c r="EL21" s="15">
        <v>0</v>
      </c>
      <c r="EM21" s="15">
        <v>0</v>
      </c>
      <c r="EN21" s="15">
        <v>0</v>
      </c>
      <c r="EO21" s="15">
        <v>0</v>
      </c>
      <c r="EP21" s="15">
        <v>0</v>
      </c>
      <c r="EQ21" s="10"/>
    </row>
    <row r="22" spans="1:147" ht="91">
      <c r="A22" s="12" t="s">
        <v>16</v>
      </c>
      <c r="B22" s="13" t="str">
        <f>"1.2.2 Средства, выделенные кандидату выдвинувшим его избирательным объединением"</f>
        <v>1.2.2 Средства, выделенные кандидату выдвинувшим его избирательным объединением</v>
      </c>
      <c r="C22" s="14">
        <v>90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0</v>
      </c>
      <c r="DL22" s="15">
        <v>0</v>
      </c>
      <c r="DM22" s="15">
        <v>0</v>
      </c>
      <c r="DN22" s="15">
        <v>0</v>
      </c>
      <c r="DO22" s="15">
        <v>0</v>
      </c>
      <c r="DP22" s="15">
        <v>0</v>
      </c>
      <c r="DQ22" s="15">
        <v>0</v>
      </c>
      <c r="DR22" s="15">
        <v>0</v>
      </c>
      <c r="DS22" s="15">
        <v>0</v>
      </c>
      <c r="DT22" s="15">
        <v>0</v>
      </c>
      <c r="DU22" s="15">
        <v>0</v>
      </c>
      <c r="DV22" s="15">
        <v>0</v>
      </c>
      <c r="DW22" s="15">
        <v>0</v>
      </c>
      <c r="DX22" s="15">
        <v>0</v>
      </c>
      <c r="DY22" s="15">
        <v>0</v>
      </c>
      <c r="DZ22" s="15">
        <v>0</v>
      </c>
      <c r="EA22" s="15">
        <v>0</v>
      </c>
      <c r="EB22" s="15">
        <v>0</v>
      </c>
      <c r="EC22" s="15">
        <v>0</v>
      </c>
      <c r="ED22" s="15">
        <v>0</v>
      </c>
      <c r="EE22" s="15">
        <v>0</v>
      </c>
      <c r="EF22" s="15">
        <v>0</v>
      </c>
      <c r="EG22" s="15">
        <v>0</v>
      </c>
      <c r="EH22" s="15">
        <v>0</v>
      </c>
      <c r="EI22" s="15">
        <v>0</v>
      </c>
      <c r="EJ22" s="15">
        <v>0</v>
      </c>
      <c r="EK22" s="15">
        <v>0</v>
      </c>
      <c r="EL22" s="15">
        <v>0</v>
      </c>
      <c r="EM22" s="15">
        <v>0</v>
      </c>
      <c r="EN22" s="15">
        <v>0</v>
      </c>
      <c r="EO22" s="15">
        <v>0</v>
      </c>
      <c r="EP22" s="15">
        <v>0</v>
      </c>
      <c r="EQ22" s="10"/>
    </row>
    <row r="23" spans="1:147" ht="26">
      <c r="A23" s="12" t="s">
        <v>17</v>
      </c>
      <c r="B23" s="13" t="str">
        <f>"1.2.3 Средства гражданина"</f>
        <v>1.2.3 Средства гражданина</v>
      </c>
      <c r="C23" s="14">
        <v>100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0"/>
    </row>
    <row r="24" spans="1:147" ht="39">
      <c r="A24" s="12" t="s">
        <v>18</v>
      </c>
      <c r="B24" s="13" t="str">
        <f>"1.2.4 Средства юридического лица"</f>
        <v>1.2.4 Средства юридического лица</v>
      </c>
      <c r="C24" s="14">
        <v>110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0</v>
      </c>
      <c r="CJ24" s="15">
        <v>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0</v>
      </c>
      <c r="DH24" s="15">
        <v>0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  <c r="DN24" s="15">
        <v>0</v>
      </c>
      <c r="DO24" s="15">
        <v>0</v>
      </c>
      <c r="DP24" s="15">
        <v>0</v>
      </c>
      <c r="DQ24" s="15">
        <v>0</v>
      </c>
      <c r="DR24" s="15">
        <v>0</v>
      </c>
      <c r="DS24" s="15">
        <v>0</v>
      </c>
      <c r="DT24" s="15">
        <v>0</v>
      </c>
      <c r="DU24" s="15">
        <v>0</v>
      </c>
      <c r="DV24" s="15">
        <v>0</v>
      </c>
      <c r="DW24" s="15">
        <v>0</v>
      </c>
      <c r="DX24" s="15">
        <v>0</v>
      </c>
      <c r="DY24" s="15">
        <v>0</v>
      </c>
      <c r="DZ24" s="15">
        <v>0</v>
      </c>
      <c r="EA24" s="15">
        <v>0</v>
      </c>
      <c r="EB24" s="15">
        <v>0</v>
      </c>
      <c r="EC24" s="15">
        <v>0</v>
      </c>
      <c r="ED24" s="15">
        <v>0</v>
      </c>
      <c r="EE24" s="15">
        <v>0</v>
      </c>
      <c r="EF24" s="15">
        <v>0</v>
      </c>
      <c r="EG24" s="15">
        <v>0</v>
      </c>
      <c r="EH24" s="15">
        <v>0</v>
      </c>
      <c r="EI24" s="15">
        <v>0</v>
      </c>
      <c r="EJ24" s="15">
        <v>0</v>
      </c>
      <c r="EK24" s="15">
        <v>0</v>
      </c>
      <c r="EL24" s="15">
        <v>0</v>
      </c>
      <c r="EM24" s="15">
        <v>0</v>
      </c>
      <c r="EN24" s="15">
        <v>0</v>
      </c>
      <c r="EO24" s="15">
        <v>0</v>
      </c>
      <c r="EP24" s="15">
        <v>0</v>
      </c>
      <c r="EQ24" s="10"/>
    </row>
    <row r="25" spans="1:147" ht="65">
      <c r="A25" s="12" t="s">
        <v>19</v>
      </c>
      <c r="B25" s="13" t="str">
        <f>"2 Возвращено денежных средств из избирательного фонда, всего"</f>
        <v>2 Возвращено денежных средств из избирательного фонда, всего</v>
      </c>
      <c r="C25" s="14">
        <v>120</v>
      </c>
      <c r="D25" s="15">
        <v>300115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115</v>
      </c>
      <c r="BK25" s="15">
        <v>0</v>
      </c>
      <c r="BL25" s="15">
        <v>0</v>
      </c>
      <c r="BM25" s="15">
        <v>115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  <c r="BY25" s="15">
        <v>0</v>
      </c>
      <c r="BZ25" s="15">
        <v>0</v>
      </c>
      <c r="CA25" s="15">
        <v>0</v>
      </c>
      <c r="CB25" s="15">
        <v>0</v>
      </c>
      <c r="CC25" s="15">
        <v>0</v>
      </c>
      <c r="CD25" s="15">
        <v>0</v>
      </c>
      <c r="CE25" s="15">
        <v>0</v>
      </c>
      <c r="CF25" s="15">
        <v>0</v>
      </c>
      <c r="CG25" s="15">
        <v>0</v>
      </c>
      <c r="CH25" s="15">
        <v>0</v>
      </c>
      <c r="CI25" s="15">
        <v>0</v>
      </c>
      <c r="CJ25" s="15">
        <v>0</v>
      </c>
      <c r="CK25" s="15">
        <v>0</v>
      </c>
      <c r="CL25" s="15">
        <v>0</v>
      </c>
      <c r="CM25" s="15">
        <v>0</v>
      </c>
      <c r="CN25" s="15">
        <v>0</v>
      </c>
      <c r="CO25" s="15">
        <v>0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>
        <v>0</v>
      </c>
      <c r="DA25" s="15">
        <v>0</v>
      </c>
      <c r="DB25" s="15">
        <v>0</v>
      </c>
      <c r="DC25" s="15">
        <v>0</v>
      </c>
      <c r="DD25" s="15">
        <v>0</v>
      </c>
      <c r="DE25" s="15">
        <v>0</v>
      </c>
      <c r="DF25" s="15">
        <v>0</v>
      </c>
      <c r="DG25" s="15">
        <v>0</v>
      </c>
      <c r="DH25" s="15">
        <v>0</v>
      </c>
      <c r="DI25" s="15">
        <v>0</v>
      </c>
      <c r="DJ25" s="15">
        <v>0</v>
      </c>
      <c r="DK25" s="15">
        <v>0</v>
      </c>
      <c r="DL25" s="15">
        <v>0</v>
      </c>
      <c r="DM25" s="15">
        <v>0</v>
      </c>
      <c r="DN25" s="15">
        <v>0</v>
      </c>
      <c r="DO25" s="15">
        <v>0</v>
      </c>
      <c r="DP25" s="15">
        <v>0</v>
      </c>
      <c r="DQ25" s="15">
        <v>0</v>
      </c>
      <c r="DR25" s="15">
        <v>0</v>
      </c>
      <c r="DS25" s="15">
        <v>0</v>
      </c>
      <c r="DT25" s="15">
        <v>0</v>
      </c>
      <c r="DU25" s="15">
        <v>0</v>
      </c>
      <c r="DV25" s="15">
        <v>0</v>
      </c>
      <c r="DW25" s="15">
        <v>0</v>
      </c>
      <c r="DX25" s="15">
        <v>0</v>
      </c>
      <c r="DY25" s="15">
        <v>0</v>
      </c>
      <c r="DZ25" s="15">
        <v>0</v>
      </c>
      <c r="EA25" s="15">
        <v>0</v>
      </c>
      <c r="EB25" s="15">
        <v>0</v>
      </c>
      <c r="EC25" s="15">
        <v>0</v>
      </c>
      <c r="ED25" s="15">
        <v>0</v>
      </c>
      <c r="EE25" s="15">
        <v>0</v>
      </c>
      <c r="EF25" s="15">
        <v>0</v>
      </c>
      <c r="EG25" s="15">
        <v>0</v>
      </c>
      <c r="EH25" s="15">
        <v>0</v>
      </c>
      <c r="EI25" s="15">
        <v>0</v>
      </c>
      <c r="EJ25" s="15">
        <v>0</v>
      </c>
      <c r="EK25" s="15">
        <v>0</v>
      </c>
      <c r="EL25" s="15">
        <v>0</v>
      </c>
      <c r="EM25" s="15">
        <v>0</v>
      </c>
      <c r="EN25" s="15">
        <v>300000</v>
      </c>
      <c r="EO25" s="15">
        <v>0</v>
      </c>
      <c r="EP25" s="15">
        <v>300000</v>
      </c>
      <c r="EQ25" s="10"/>
    </row>
    <row r="26" spans="1:147">
      <c r="A26" s="12" t="s">
        <v>7</v>
      </c>
      <c r="B26" s="14" t="str">
        <f>"из них"</f>
        <v>из них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0"/>
    </row>
    <row r="27" spans="1:147" ht="52">
      <c r="A27" s="12" t="s">
        <v>20</v>
      </c>
      <c r="B27" s="13" t="str">
        <f>"2.1 Перечислено в доход местного бюджета"</f>
        <v>2.1 Перечислено в доход местного бюджета</v>
      </c>
      <c r="C27" s="14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5">
        <v>0</v>
      </c>
      <c r="DD27" s="15">
        <v>0</v>
      </c>
      <c r="DE27" s="15">
        <v>0</v>
      </c>
      <c r="DF27" s="15">
        <v>0</v>
      </c>
      <c r="DG27" s="15">
        <v>0</v>
      </c>
      <c r="DH27" s="15">
        <v>0</v>
      </c>
      <c r="DI27" s="15">
        <v>0</v>
      </c>
      <c r="DJ27" s="15">
        <v>0</v>
      </c>
      <c r="DK27" s="15">
        <v>0</v>
      </c>
      <c r="DL27" s="15">
        <v>0</v>
      </c>
      <c r="DM27" s="15">
        <v>0</v>
      </c>
      <c r="DN27" s="15">
        <v>0</v>
      </c>
      <c r="DO27" s="15">
        <v>0</v>
      </c>
      <c r="DP27" s="15">
        <v>0</v>
      </c>
      <c r="DQ27" s="15">
        <v>0</v>
      </c>
      <c r="DR27" s="15">
        <v>0</v>
      </c>
      <c r="DS27" s="15">
        <v>0</v>
      </c>
      <c r="DT27" s="15">
        <v>0</v>
      </c>
      <c r="DU27" s="15">
        <v>0</v>
      </c>
      <c r="DV27" s="15">
        <v>0</v>
      </c>
      <c r="DW27" s="15">
        <v>0</v>
      </c>
      <c r="DX27" s="15">
        <v>0</v>
      </c>
      <c r="DY27" s="15">
        <v>0</v>
      </c>
      <c r="DZ27" s="15">
        <v>0</v>
      </c>
      <c r="EA27" s="15">
        <v>0</v>
      </c>
      <c r="EB27" s="15">
        <v>0</v>
      </c>
      <c r="EC27" s="15">
        <v>0</v>
      </c>
      <c r="ED27" s="15">
        <v>0</v>
      </c>
      <c r="EE27" s="15">
        <v>0</v>
      </c>
      <c r="EF27" s="15">
        <v>0</v>
      </c>
      <c r="EG27" s="15">
        <v>0</v>
      </c>
      <c r="EH27" s="15">
        <v>0</v>
      </c>
      <c r="EI27" s="15">
        <v>0</v>
      </c>
      <c r="EJ27" s="15">
        <v>0</v>
      </c>
      <c r="EK27" s="15">
        <v>0</v>
      </c>
      <c r="EL27" s="15">
        <v>0</v>
      </c>
      <c r="EM27" s="15">
        <v>0</v>
      </c>
      <c r="EN27" s="15">
        <v>0</v>
      </c>
      <c r="EO27" s="15">
        <v>0</v>
      </c>
      <c r="EP27" s="15">
        <v>0</v>
      </c>
      <c r="EQ27" s="10"/>
    </row>
    <row r="28" spans="1:147" ht="104">
      <c r="A28" s="12" t="s">
        <v>21</v>
      </c>
      <c r="B28" s="13" t="str">
        <f>"2.2 Возвращено жертвователям денежных средств, поступивших с нарушением установленного порядка"</f>
        <v>2.2 Возвращено жертвователям денежных средств, поступивших с нарушением установленного порядка</v>
      </c>
      <c r="C28" s="14">
        <v>140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5">
        <v>0</v>
      </c>
      <c r="DD28" s="15">
        <v>0</v>
      </c>
      <c r="DE28" s="15">
        <v>0</v>
      </c>
      <c r="DF28" s="15">
        <v>0</v>
      </c>
      <c r="DG28" s="15">
        <v>0</v>
      </c>
      <c r="DH28" s="15">
        <v>0</v>
      </c>
      <c r="DI28" s="15">
        <v>0</v>
      </c>
      <c r="DJ28" s="15">
        <v>0</v>
      </c>
      <c r="DK28" s="15">
        <v>0</v>
      </c>
      <c r="DL28" s="15">
        <v>0</v>
      </c>
      <c r="DM28" s="15">
        <v>0</v>
      </c>
      <c r="DN28" s="15">
        <v>0</v>
      </c>
      <c r="DO28" s="15">
        <v>0</v>
      </c>
      <c r="DP28" s="15">
        <v>0</v>
      </c>
      <c r="DQ28" s="15">
        <v>0</v>
      </c>
      <c r="DR28" s="15">
        <v>0</v>
      </c>
      <c r="DS28" s="15">
        <v>0</v>
      </c>
      <c r="DT28" s="15">
        <v>0</v>
      </c>
      <c r="DU28" s="15">
        <v>0</v>
      </c>
      <c r="DV28" s="15">
        <v>0</v>
      </c>
      <c r="DW28" s="15">
        <v>0</v>
      </c>
      <c r="DX28" s="15">
        <v>0</v>
      </c>
      <c r="DY28" s="15">
        <v>0</v>
      </c>
      <c r="DZ28" s="15">
        <v>0</v>
      </c>
      <c r="EA28" s="15">
        <v>0</v>
      </c>
      <c r="EB28" s="15">
        <v>0</v>
      </c>
      <c r="EC28" s="15">
        <v>0</v>
      </c>
      <c r="ED28" s="15">
        <v>0</v>
      </c>
      <c r="EE28" s="15">
        <v>0</v>
      </c>
      <c r="EF28" s="15">
        <v>0</v>
      </c>
      <c r="EG28" s="15">
        <v>0</v>
      </c>
      <c r="EH28" s="15">
        <v>0</v>
      </c>
      <c r="EI28" s="15">
        <v>0</v>
      </c>
      <c r="EJ28" s="15">
        <v>0</v>
      </c>
      <c r="EK28" s="15">
        <v>0</v>
      </c>
      <c r="EL28" s="15">
        <v>0</v>
      </c>
      <c r="EM28" s="15">
        <v>0</v>
      </c>
      <c r="EN28" s="15">
        <v>0</v>
      </c>
      <c r="EO28" s="15">
        <v>0</v>
      </c>
      <c r="EP28" s="15">
        <v>0</v>
      </c>
      <c r="EQ28" s="10"/>
    </row>
    <row r="29" spans="1:147">
      <c r="A29" s="12" t="s">
        <v>7</v>
      </c>
      <c r="B29" s="14" t="str">
        <f>"из них"</f>
        <v>из них</v>
      </c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0"/>
    </row>
    <row r="30" spans="1:147" ht="156">
      <c r="A30" s="12" t="s">
        <v>22</v>
      </c>
      <c r="B30" s="13" t="str">
        <f>"2.2.1 Гражданам, которым запрещено осуществлять пожертвования либо не указавшим обязательные сведения в платежном документе"</f>
        <v>2.2.1 Гражданам, которым запрещено осуществлять пожертвования либо не указавшим обязательные сведения в платежном документе</v>
      </c>
      <c r="C30" s="14">
        <v>150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O30" s="15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0</v>
      </c>
      <c r="DU30" s="15">
        <v>0</v>
      </c>
      <c r="DV30" s="15">
        <v>0</v>
      </c>
      <c r="DW30" s="15">
        <v>0</v>
      </c>
      <c r="DX30" s="15">
        <v>0</v>
      </c>
      <c r="DY30" s="15">
        <v>0</v>
      </c>
      <c r="DZ30" s="15">
        <v>0</v>
      </c>
      <c r="EA30" s="15">
        <v>0</v>
      </c>
      <c r="EB30" s="15">
        <v>0</v>
      </c>
      <c r="EC30" s="15">
        <v>0</v>
      </c>
      <c r="ED30" s="15">
        <v>0</v>
      </c>
      <c r="EE30" s="15">
        <v>0</v>
      </c>
      <c r="EF30" s="15">
        <v>0</v>
      </c>
      <c r="EG30" s="15">
        <v>0</v>
      </c>
      <c r="EH30" s="15">
        <v>0</v>
      </c>
      <c r="EI30" s="15">
        <v>0</v>
      </c>
      <c r="EJ30" s="15">
        <v>0</v>
      </c>
      <c r="EK30" s="15">
        <v>0</v>
      </c>
      <c r="EL30" s="15">
        <v>0</v>
      </c>
      <c r="EM30" s="15">
        <v>0</v>
      </c>
      <c r="EN30" s="15">
        <v>0</v>
      </c>
      <c r="EO30" s="15">
        <v>0</v>
      </c>
      <c r="EP30" s="15">
        <v>0</v>
      </c>
      <c r="EQ30" s="10"/>
    </row>
    <row r="31" spans="1:147" ht="169">
      <c r="A31" s="12" t="s">
        <v>23</v>
      </c>
      <c r="B31" s="13" t="str">
        <f>"2.2.2 Юридическим лицам, которым запрещено осуществлять пожертвования либо не указавшим обязательные сведения в платежном документе"</f>
        <v>2.2.2 Юридическим лицам, которым запрещено осуществлять пожертвования либо не указавшим обязательные сведения в платежном документе</v>
      </c>
      <c r="C31" s="14">
        <v>160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15">
        <v>0</v>
      </c>
      <c r="DO31" s="15">
        <v>0</v>
      </c>
      <c r="DP31" s="15">
        <v>0</v>
      </c>
      <c r="DQ31" s="15">
        <v>0</v>
      </c>
      <c r="DR31" s="15">
        <v>0</v>
      </c>
      <c r="DS31" s="15">
        <v>0</v>
      </c>
      <c r="DT31" s="15">
        <v>0</v>
      </c>
      <c r="DU31" s="15">
        <v>0</v>
      </c>
      <c r="DV31" s="15">
        <v>0</v>
      </c>
      <c r="DW31" s="15">
        <v>0</v>
      </c>
      <c r="DX31" s="15">
        <v>0</v>
      </c>
      <c r="DY31" s="15">
        <v>0</v>
      </c>
      <c r="DZ31" s="15">
        <v>0</v>
      </c>
      <c r="EA31" s="15">
        <v>0</v>
      </c>
      <c r="EB31" s="15">
        <v>0</v>
      </c>
      <c r="EC31" s="15">
        <v>0</v>
      </c>
      <c r="ED31" s="15">
        <v>0</v>
      </c>
      <c r="EE31" s="15">
        <v>0</v>
      </c>
      <c r="EF31" s="15">
        <v>0</v>
      </c>
      <c r="EG31" s="15">
        <v>0</v>
      </c>
      <c r="EH31" s="15">
        <v>0</v>
      </c>
      <c r="EI31" s="15">
        <v>0</v>
      </c>
      <c r="EJ31" s="15">
        <v>0</v>
      </c>
      <c r="EK31" s="15">
        <v>0</v>
      </c>
      <c r="EL31" s="15">
        <v>0</v>
      </c>
      <c r="EM31" s="15">
        <v>0</v>
      </c>
      <c r="EN31" s="15">
        <v>0</v>
      </c>
      <c r="EO31" s="15">
        <v>0</v>
      </c>
      <c r="EP31" s="15">
        <v>0</v>
      </c>
      <c r="EQ31" s="10"/>
    </row>
    <row r="32" spans="1:147" ht="78">
      <c r="A32" s="12" t="s">
        <v>24</v>
      </c>
      <c r="B32" s="1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32" s="14">
        <v>170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0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5">
        <v>0</v>
      </c>
      <c r="DD32" s="15">
        <v>0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O32" s="15">
        <v>0</v>
      </c>
      <c r="DP32" s="15">
        <v>0</v>
      </c>
      <c r="DQ32" s="15">
        <v>0</v>
      </c>
      <c r="DR32" s="15">
        <v>0</v>
      </c>
      <c r="DS32" s="15">
        <v>0</v>
      </c>
      <c r="DT32" s="15">
        <v>0</v>
      </c>
      <c r="DU32" s="15">
        <v>0</v>
      </c>
      <c r="DV32" s="15">
        <v>0</v>
      </c>
      <c r="DW32" s="15">
        <v>0</v>
      </c>
      <c r="DX32" s="15">
        <v>0</v>
      </c>
      <c r="DY32" s="15">
        <v>0</v>
      </c>
      <c r="DZ32" s="15">
        <v>0</v>
      </c>
      <c r="EA32" s="15">
        <v>0</v>
      </c>
      <c r="EB32" s="15">
        <v>0</v>
      </c>
      <c r="EC32" s="15">
        <v>0</v>
      </c>
      <c r="ED32" s="15">
        <v>0</v>
      </c>
      <c r="EE32" s="15">
        <v>0</v>
      </c>
      <c r="EF32" s="15">
        <v>0</v>
      </c>
      <c r="EG32" s="15">
        <v>0</v>
      </c>
      <c r="EH32" s="15">
        <v>0</v>
      </c>
      <c r="EI32" s="15">
        <v>0</v>
      </c>
      <c r="EJ32" s="15">
        <v>0</v>
      </c>
      <c r="EK32" s="15">
        <v>0</v>
      </c>
      <c r="EL32" s="15">
        <v>0</v>
      </c>
      <c r="EM32" s="15">
        <v>0</v>
      </c>
      <c r="EN32" s="15">
        <v>0</v>
      </c>
      <c r="EO32" s="15">
        <v>0</v>
      </c>
      <c r="EP32" s="15">
        <v>0</v>
      </c>
      <c r="EQ32" s="10"/>
    </row>
    <row r="33" spans="1:147" ht="91">
      <c r="A33" s="12" t="s">
        <v>25</v>
      </c>
      <c r="B33" s="1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33" s="14">
        <v>180</v>
      </c>
      <c r="D33" s="15">
        <v>300115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115</v>
      </c>
      <c r="BK33" s="15">
        <v>0</v>
      </c>
      <c r="BL33" s="15">
        <v>0</v>
      </c>
      <c r="BM33" s="15">
        <v>115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15">
        <v>0</v>
      </c>
      <c r="CK33" s="15">
        <v>0</v>
      </c>
      <c r="CL33" s="15">
        <v>0</v>
      </c>
      <c r="CM33" s="15">
        <v>0</v>
      </c>
      <c r="CN33" s="15">
        <v>0</v>
      </c>
      <c r="CO33" s="15">
        <v>0</v>
      </c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5">
        <v>0</v>
      </c>
      <c r="DD33" s="15">
        <v>0</v>
      </c>
      <c r="DE33" s="15">
        <v>0</v>
      </c>
      <c r="DF33" s="15">
        <v>0</v>
      </c>
      <c r="DG33" s="15">
        <v>0</v>
      </c>
      <c r="DH33" s="15">
        <v>0</v>
      </c>
      <c r="DI33" s="15">
        <v>0</v>
      </c>
      <c r="DJ33" s="15">
        <v>0</v>
      </c>
      <c r="DK33" s="15">
        <v>0</v>
      </c>
      <c r="DL33" s="15">
        <v>0</v>
      </c>
      <c r="DM33" s="15">
        <v>0</v>
      </c>
      <c r="DN33" s="15">
        <v>0</v>
      </c>
      <c r="DO33" s="15">
        <v>0</v>
      </c>
      <c r="DP33" s="15">
        <v>0</v>
      </c>
      <c r="DQ33" s="15">
        <v>0</v>
      </c>
      <c r="DR33" s="15">
        <v>0</v>
      </c>
      <c r="DS33" s="15">
        <v>0</v>
      </c>
      <c r="DT33" s="15">
        <v>0</v>
      </c>
      <c r="DU33" s="15">
        <v>0</v>
      </c>
      <c r="DV33" s="15">
        <v>0</v>
      </c>
      <c r="DW33" s="15">
        <v>0</v>
      </c>
      <c r="DX33" s="15">
        <v>0</v>
      </c>
      <c r="DY33" s="15">
        <v>0</v>
      </c>
      <c r="DZ33" s="15">
        <v>0</v>
      </c>
      <c r="EA33" s="15">
        <v>0</v>
      </c>
      <c r="EB33" s="15">
        <v>0</v>
      </c>
      <c r="EC33" s="15">
        <v>0</v>
      </c>
      <c r="ED33" s="15">
        <v>0</v>
      </c>
      <c r="EE33" s="15">
        <v>0</v>
      </c>
      <c r="EF33" s="15">
        <v>0</v>
      </c>
      <c r="EG33" s="15">
        <v>0</v>
      </c>
      <c r="EH33" s="15">
        <v>0</v>
      </c>
      <c r="EI33" s="15">
        <v>0</v>
      </c>
      <c r="EJ33" s="15">
        <v>0</v>
      </c>
      <c r="EK33" s="15">
        <v>0</v>
      </c>
      <c r="EL33" s="15">
        <v>0</v>
      </c>
      <c r="EM33" s="15">
        <v>0</v>
      </c>
      <c r="EN33" s="15">
        <v>300000</v>
      </c>
      <c r="EO33" s="15">
        <v>0</v>
      </c>
      <c r="EP33" s="15">
        <v>300000</v>
      </c>
      <c r="EQ33" s="10"/>
    </row>
    <row r="34" spans="1:147" ht="39">
      <c r="A34" s="12" t="s">
        <v>26</v>
      </c>
      <c r="B34" s="13" t="str">
        <f>"3 Израсходовано средств, всего"</f>
        <v>3 Израсходовано средств, всего</v>
      </c>
      <c r="C34" s="14">
        <v>190</v>
      </c>
      <c r="D34" s="15">
        <v>16633410.689999999</v>
      </c>
      <c r="E34" s="15">
        <v>44761.25</v>
      </c>
      <c r="F34" s="15">
        <v>111952</v>
      </c>
      <c r="G34" s="15">
        <v>1998</v>
      </c>
      <c r="H34" s="15">
        <v>390932.56</v>
      </c>
      <c r="I34" s="15">
        <v>0</v>
      </c>
      <c r="J34" s="15">
        <v>549643.81000000006</v>
      </c>
      <c r="K34" s="15">
        <v>0</v>
      </c>
      <c r="L34" s="15">
        <v>390932.56</v>
      </c>
      <c r="M34" s="15">
        <v>390932.56</v>
      </c>
      <c r="N34" s="15">
        <v>0</v>
      </c>
      <c r="O34" s="15">
        <v>0</v>
      </c>
      <c r="P34" s="15">
        <v>390932.31</v>
      </c>
      <c r="Q34" s="15">
        <v>101690</v>
      </c>
      <c r="R34" s="15">
        <v>492622.31</v>
      </c>
      <c r="S34" s="15">
        <v>0</v>
      </c>
      <c r="T34" s="15">
        <v>44964</v>
      </c>
      <c r="U34" s="15">
        <v>127907.31</v>
      </c>
      <c r="V34" s="15">
        <v>172871.31</v>
      </c>
      <c r="W34" s="15">
        <v>0</v>
      </c>
      <c r="X34" s="15">
        <v>0</v>
      </c>
      <c r="Y34" s="15">
        <v>665105.24</v>
      </c>
      <c r="Z34" s="15">
        <v>665105.24</v>
      </c>
      <c r="AA34" s="15">
        <v>19520</v>
      </c>
      <c r="AB34" s="15">
        <v>100000</v>
      </c>
      <c r="AC34" s="15">
        <v>7000</v>
      </c>
      <c r="AD34" s="15">
        <v>407682.31</v>
      </c>
      <c r="AE34" s="15">
        <v>534202.31000000006</v>
      </c>
      <c r="AF34" s="15">
        <v>7942</v>
      </c>
      <c r="AG34" s="15">
        <v>62940</v>
      </c>
      <c r="AH34" s="15">
        <v>53795</v>
      </c>
      <c r="AI34" s="15">
        <v>385</v>
      </c>
      <c r="AJ34" s="15">
        <v>186628</v>
      </c>
      <c r="AK34" s="15">
        <v>120000</v>
      </c>
      <c r="AL34" s="15">
        <v>0</v>
      </c>
      <c r="AM34" s="15">
        <v>431690</v>
      </c>
      <c r="AN34" s="15">
        <v>400932.31</v>
      </c>
      <c r="AO34" s="15">
        <v>66500</v>
      </c>
      <c r="AP34" s="15">
        <v>467432.31</v>
      </c>
      <c r="AQ34" s="15">
        <v>0</v>
      </c>
      <c r="AR34" s="15">
        <v>440541.51</v>
      </c>
      <c r="AS34" s="15">
        <v>0</v>
      </c>
      <c r="AT34" s="15">
        <v>66500</v>
      </c>
      <c r="AU34" s="15">
        <v>507041.51</v>
      </c>
      <c r="AV34" s="15">
        <v>390932.56</v>
      </c>
      <c r="AW34" s="15">
        <v>7000</v>
      </c>
      <c r="AX34" s="15">
        <v>397932.56</v>
      </c>
      <c r="AY34" s="15">
        <v>397682.56</v>
      </c>
      <c r="AZ34" s="15">
        <v>99984</v>
      </c>
      <c r="BA34" s="15">
        <v>129752</v>
      </c>
      <c r="BB34" s="15">
        <v>627418.56000000006</v>
      </c>
      <c r="BC34" s="15">
        <v>1690</v>
      </c>
      <c r="BD34" s="15">
        <v>240530</v>
      </c>
      <c r="BE34" s="15">
        <v>1702</v>
      </c>
      <c r="BF34" s="15">
        <v>555153</v>
      </c>
      <c r="BG34" s="15">
        <v>0</v>
      </c>
      <c r="BH34" s="15">
        <v>799075</v>
      </c>
      <c r="BI34" s="15">
        <v>100000</v>
      </c>
      <c r="BJ34" s="15">
        <v>385</v>
      </c>
      <c r="BK34" s="15">
        <v>0</v>
      </c>
      <c r="BL34" s="15">
        <v>390932.56</v>
      </c>
      <c r="BM34" s="15">
        <v>491317.56</v>
      </c>
      <c r="BN34" s="15">
        <v>397682.56</v>
      </c>
      <c r="BO34" s="15">
        <v>74262</v>
      </c>
      <c r="BP34" s="15">
        <v>811952</v>
      </c>
      <c r="BQ34" s="15">
        <v>0</v>
      </c>
      <c r="BR34" s="15">
        <v>1283896.56</v>
      </c>
      <c r="BS34" s="15">
        <v>390932.31</v>
      </c>
      <c r="BT34" s="15">
        <v>0</v>
      </c>
      <c r="BU34" s="15">
        <v>0</v>
      </c>
      <c r="BV34" s="15">
        <v>390932.31</v>
      </c>
      <c r="BW34" s="15">
        <v>397682.31</v>
      </c>
      <c r="BX34" s="15">
        <v>0</v>
      </c>
      <c r="BY34" s="15">
        <v>100000</v>
      </c>
      <c r="BZ34" s="15">
        <v>34500</v>
      </c>
      <c r="CA34" s="15">
        <v>532182.31000000006</v>
      </c>
      <c r="CB34" s="15">
        <v>1998</v>
      </c>
      <c r="CC34" s="15">
        <v>82788</v>
      </c>
      <c r="CD34" s="15">
        <v>397682.56</v>
      </c>
      <c r="CE34" s="15">
        <v>482468.56</v>
      </c>
      <c r="CF34" s="15">
        <v>0</v>
      </c>
      <c r="CG34" s="15">
        <v>390932.56</v>
      </c>
      <c r="CH34" s="15">
        <v>390932.56</v>
      </c>
      <c r="CI34" s="15">
        <v>100000</v>
      </c>
      <c r="CJ34" s="15">
        <v>0</v>
      </c>
      <c r="CK34" s="15">
        <v>397682.31</v>
      </c>
      <c r="CL34" s="15">
        <v>497682.31</v>
      </c>
      <c r="CM34" s="15">
        <v>127907.56</v>
      </c>
      <c r="CN34" s="15">
        <v>0</v>
      </c>
      <c r="CO34" s="15">
        <v>0</v>
      </c>
      <c r="CP34" s="15">
        <v>0</v>
      </c>
      <c r="CQ34" s="15">
        <v>127907.56</v>
      </c>
      <c r="CR34" s="15">
        <v>397682.31</v>
      </c>
      <c r="CS34" s="15">
        <v>115728</v>
      </c>
      <c r="CT34" s="15">
        <v>1702</v>
      </c>
      <c r="CU34" s="15">
        <v>4885</v>
      </c>
      <c r="CV34" s="15">
        <v>11330</v>
      </c>
      <c r="CW34" s="15">
        <v>0</v>
      </c>
      <c r="CX34" s="15">
        <v>531327.31000000006</v>
      </c>
      <c r="CY34" s="15">
        <v>0</v>
      </c>
      <c r="CZ34" s="15">
        <v>407682.31</v>
      </c>
      <c r="DA34" s="15">
        <v>1702</v>
      </c>
      <c r="DB34" s="15">
        <v>409384.31</v>
      </c>
      <c r="DC34" s="15">
        <v>397682.31</v>
      </c>
      <c r="DD34" s="15">
        <v>1380</v>
      </c>
      <c r="DE34" s="15">
        <v>0</v>
      </c>
      <c r="DF34" s="15">
        <v>385</v>
      </c>
      <c r="DG34" s="15">
        <v>33798.879999999997</v>
      </c>
      <c r="DH34" s="15">
        <v>433246.19</v>
      </c>
      <c r="DI34" s="15">
        <v>0</v>
      </c>
      <c r="DJ34" s="15">
        <v>397682.31</v>
      </c>
      <c r="DK34" s="15">
        <v>100000</v>
      </c>
      <c r="DL34" s="15">
        <v>0</v>
      </c>
      <c r="DM34" s="15">
        <v>497682.31</v>
      </c>
      <c r="DN34" s="15">
        <v>7000</v>
      </c>
      <c r="DO34" s="15">
        <v>0</v>
      </c>
      <c r="DP34" s="15">
        <v>400932.31</v>
      </c>
      <c r="DQ34" s="15">
        <v>0</v>
      </c>
      <c r="DR34" s="15">
        <v>407932.31</v>
      </c>
      <c r="DS34" s="15">
        <v>67375</v>
      </c>
      <c r="DT34" s="15">
        <v>1702</v>
      </c>
      <c r="DU34" s="15">
        <v>100000</v>
      </c>
      <c r="DV34" s="15">
        <v>0</v>
      </c>
      <c r="DW34" s="15">
        <v>127907.31</v>
      </c>
      <c r="DX34" s="15">
        <v>296984.31</v>
      </c>
      <c r="DY34" s="15">
        <v>5340.5</v>
      </c>
      <c r="DZ34" s="15">
        <v>37964</v>
      </c>
      <c r="EA34" s="15">
        <v>0</v>
      </c>
      <c r="EB34" s="15">
        <v>397682.31</v>
      </c>
      <c r="EC34" s="15">
        <v>440986.81</v>
      </c>
      <c r="ED34" s="15">
        <v>425157.31</v>
      </c>
      <c r="EE34" s="15">
        <v>117624</v>
      </c>
      <c r="EF34" s="15">
        <v>0</v>
      </c>
      <c r="EG34" s="15">
        <v>0</v>
      </c>
      <c r="EH34" s="15">
        <v>542781.31000000006</v>
      </c>
      <c r="EI34" s="15">
        <v>397682.31</v>
      </c>
      <c r="EJ34" s="15">
        <v>0</v>
      </c>
      <c r="EK34" s="15">
        <v>0</v>
      </c>
      <c r="EL34" s="15">
        <v>397682.31</v>
      </c>
      <c r="EM34" s="15">
        <v>0</v>
      </c>
      <c r="EN34" s="15">
        <v>2051184</v>
      </c>
      <c r="EO34" s="15">
        <v>390932.31</v>
      </c>
      <c r="EP34" s="15">
        <v>2442116.31</v>
      </c>
      <c r="EQ34" s="10"/>
    </row>
    <row r="35" spans="1:147">
      <c r="A35" s="12" t="s">
        <v>7</v>
      </c>
      <c r="B35" s="14" t="str">
        <f>"из них"</f>
        <v>из них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0"/>
    </row>
    <row r="36" spans="1:147" ht="65">
      <c r="A36" s="12" t="s">
        <v>27</v>
      </c>
      <c r="B36" s="13" t="str">
        <f>"3.1 На организацию сбора подписей избирателей"</f>
        <v>3.1 На организацию сбора подписей избирателей</v>
      </c>
      <c r="C36" s="14">
        <v>200</v>
      </c>
      <c r="D36" s="15">
        <v>2243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225</v>
      </c>
      <c r="V36" s="15">
        <v>225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385</v>
      </c>
      <c r="AJ36" s="15">
        <v>0</v>
      </c>
      <c r="AK36" s="15">
        <v>0</v>
      </c>
      <c r="AL36" s="15">
        <v>0</v>
      </c>
      <c r="AM36" s="15">
        <v>385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385</v>
      </c>
      <c r="BK36" s="15">
        <v>0</v>
      </c>
      <c r="BL36" s="15">
        <v>0</v>
      </c>
      <c r="BM36" s="15">
        <v>385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0</v>
      </c>
      <c r="CL36" s="15">
        <v>0</v>
      </c>
      <c r="CM36" s="15">
        <v>225</v>
      </c>
      <c r="CN36" s="15">
        <v>0</v>
      </c>
      <c r="CO36" s="15">
        <v>0</v>
      </c>
      <c r="CP36" s="15">
        <v>0</v>
      </c>
      <c r="CQ36" s="15">
        <v>225</v>
      </c>
      <c r="CR36" s="15">
        <v>0</v>
      </c>
      <c r="CS36" s="15">
        <v>0</v>
      </c>
      <c r="CT36" s="15">
        <v>0</v>
      </c>
      <c r="CU36" s="15">
        <v>413</v>
      </c>
      <c r="CV36" s="15">
        <v>0</v>
      </c>
      <c r="CW36" s="15">
        <v>0</v>
      </c>
      <c r="CX36" s="15">
        <v>413</v>
      </c>
      <c r="CY36" s="15">
        <v>0</v>
      </c>
      <c r="CZ36" s="15">
        <v>0</v>
      </c>
      <c r="DA36" s="15">
        <v>0</v>
      </c>
      <c r="DB36" s="15">
        <v>0</v>
      </c>
      <c r="DC36" s="15">
        <v>0</v>
      </c>
      <c r="DD36" s="15">
        <v>0</v>
      </c>
      <c r="DE36" s="15">
        <v>0</v>
      </c>
      <c r="DF36" s="15">
        <v>385</v>
      </c>
      <c r="DG36" s="15">
        <v>0</v>
      </c>
      <c r="DH36" s="15">
        <v>385</v>
      </c>
      <c r="DI36" s="15">
        <v>0</v>
      </c>
      <c r="DJ36" s="15">
        <v>0</v>
      </c>
      <c r="DK36" s="15">
        <v>0</v>
      </c>
      <c r="DL36" s="15">
        <v>0</v>
      </c>
      <c r="DM36" s="15">
        <v>0</v>
      </c>
      <c r="DN36" s="15">
        <v>0</v>
      </c>
      <c r="DO36" s="15">
        <v>0</v>
      </c>
      <c r="DP36" s="15">
        <v>0</v>
      </c>
      <c r="DQ36" s="15">
        <v>0</v>
      </c>
      <c r="DR36" s="15">
        <v>0</v>
      </c>
      <c r="DS36" s="15">
        <v>0</v>
      </c>
      <c r="DT36" s="15">
        <v>0</v>
      </c>
      <c r="DU36" s="15">
        <v>0</v>
      </c>
      <c r="DV36" s="15">
        <v>0</v>
      </c>
      <c r="DW36" s="15">
        <v>225</v>
      </c>
      <c r="DX36" s="15">
        <v>225</v>
      </c>
      <c r="DY36" s="15">
        <v>0</v>
      </c>
      <c r="DZ36" s="15">
        <v>0</v>
      </c>
      <c r="EA36" s="15">
        <v>0</v>
      </c>
      <c r="EB36" s="15">
        <v>0</v>
      </c>
      <c r="EC36" s="15">
        <v>0</v>
      </c>
      <c r="ED36" s="15">
        <v>0</v>
      </c>
      <c r="EE36" s="15">
        <v>0</v>
      </c>
      <c r="EF36" s="15">
        <v>0</v>
      </c>
      <c r="EG36" s="15">
        <v>0</v>
      </c>
      <c r="EH36" s="15">
        <v>0</v>
      </c>
      <c r="EI36" s="15">
        <v>0</v>
      </c>
      <c r="EJ36" s="15">
        <v>0</v>
      </c>
      <c r="EK36" s="15">
        <v>0</v>
      </c>
      <c r="EL36" s="15">
        <v>0</v>
      </c>
      <c r="EM36" s="15">
        <v>0</v>
      </c>
      <c r="EN36" s="15">
        <v>0</v>
      </c>
      <c r="EO36" s="15">
        <v>0</v>
      </c>
      <c r="EP36" s="15">
        <v>0</v>
      </c>
      <c r="EQ36" s="10"/>
    </row>
    <row r="37" spans="1:147">
      <c r="A37" s="12" t="s">
        <v>7</v>
      </c>
      <c r="B37" s="14" t="str">
        <f>"из них"</f>
        <v>из них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0"/>
    </row>
    <row r="38" spans="1:147" ht="91">
      <c r="A38" s="12" t="s">
        <v>28</v>
      </c>
      <c r="B38" s="13" t="str">
        <f>"3.1.1 Из них на оплату труда лиц, привлекаемых для сбора подписей избирателей"</f>
        <v>3.1.1 Из них на оплату труда лиц, привлекаемых для сбора подписей избирателей</v>
      </c>
      <c r="C38" s="14">
        <v>210</v>
      </c>
      <c r="D38" s="15">
        <v>450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225</v>
      </c>
      <c r="V38" s="15">
        <v>225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0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5">
        <v>0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5">
        <v>0</v>
      </c>
      <c r="DD38" s="15">
        <v>0</v>
      </c>
      <c r="DE38" s="15">
        <v>0</v>
      </c>
      <c r="DF38" s="15">
        <v>0</v>
      </c>
      <c r="DG38" s="15">
        <v>0</v>
      </c>
      <c r="DH38" s="15">
        <v>0</v>
      </c>
      <c r="DI38" s="15">
        <v>0</v>
      </c>
      <c r="DJ38" s="15">
        <v>0</v>
      </c>
      <c r="DK38" s="15">
        <v>0</v>
      </c>
      <c r="DL38" s="15">
        <v>0</v>
      </c>
      <c r="DM38" s="15">
        <v>0</v>
      </c>
      <c r="DN38" s="15">
        <v>0</v>
      </c>
      <c r="DO38" s="15">
        <v>0</v>
      </c>
      <c r="DP38" s="15">
        <v>0</v>
      </c>
      <c r="DQ38" s="15">
        <v>0</v>
      </c>
      <c r="DR38" s="15">
        <v>0</v>
      </c>
      <c r="DS38" s="15">
        <v>0</v>
      </c>
      <c r="DT38" s="15">
        <v>0</v>
      </c>
      <c r="DU38" s="15">
        <v>0</v>
      </c>
      <c r="DV38" s="15">
        <v>0</v>
      </c>
      <c r="DW38" s="15">
        <v>225</v>
      </c>
      <c r="DX38" s="15">
        <v>225</v>
      </c>
      <c r="DY38" s="15">
        <v>0</v>
      </c>
      <c r="DZ38" s="15">
        <v>0</v>
      </c>
      <c r="EA38" s="15">
        <v>0</v>
      </c>
      <c r="EB38" s="15">
        <v>0</v>
      </c>
      <c r="EC38" s="15">
        <v>0</v>
      </c>
      <c r="ED38" s="15">
        <v>0</v>
      </c>
      <c r="EE38" s="15">
        <v>0</v>
      </c>
      <c r="EF38" s="15">
        <v>0</v>
      </c>
      <c r="EG38" s="15">
        <v>0</v>
      </c>
      <c r="EH38" s="15">
        <v>0</v>
      </c>
      <c r="EI38" s="15">
        <v>0</v>
      </c>
      <c r="EJ38" s="15">
        <v>0</v>
      </c>
      <c r="EK38" s="15">
        <v>0</v>
      </c>
      <c r="EL38" s="15">
        <v>0</v>
      </c>
      <c r="EM38" s="15">
        <v>0</v>
      </c>
      <c r="EN38" s="15">
        <v>0</v>
      </c>
      <c r="EO38" s="15">
        <v>0</v>
      </c>
      <c r="EP38" s="15">
        <v>0</v>
      </c>
      <c r="EQ38" s="10"/>
    </row>
    <row r="39" spans="1:147" ht="78">
      <c r="A39" s="12" t="s">
        <v>29</v>
      </c>
      <c r="B39" s="13" t="str">
        <f>"3.2 На предвыборную агитацию через организации телерадиовещания"</f>
        <v>3.2 На предвыборную агитацию через организации телерадиовещания</v>
      </c>
      <c r="C39" s="14">
        <v>220</v>
      </c>
      <c r="D39" s="15">
        <v>10340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10340</v>
      </c>
      <c r="BG39" s="15">
        <v>0</v>
      </c>
      <c r="BH39" s="15">
        <v>10340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15">
        <v>0</v>
      </c>
      <c r="DH39" s="15">
        <v>0</v>
      </c>
      <c r="DI39" s="15">
        <v>0</v>
      </c>
      <c r="DJ39" s="15">
        <v>0</v>
      </c>
      <c r="DK39" s="15">
        <v>0</v>
      </c>
      <c r="DL39" s="15">
        <v>0</v>
      </c>
      <c r="DM39" s="15">
        <v>0</v>
      </c>
      <c r="DN39" s="15">
        <v>0</v>
      </c>
      <c r="DO39" s="15">
        <v>0</v>
      </c>
      <c r="DP39" s="15">
        <v>0</v>
      </c>
      <c r="DQ39" s="15">
        <v>0</v>
      </c>
      <c r="DR39" s="15">
        <v>0</v>
      </c>
      <c r="DS39" s="15">
        <v>0</v>
      </c>
      <c r="DT39" s="15">
        <v>0</v>
      </c>
      <c r="DU39" s="15">
        <v>0</v>
      </c>
      <c r="DV39" s="15">
        <v>0</v>
      </c>
      <c r="DW39" s="15">
        <v>0</v>
      </c>
      <c r="DX39" s="15">
        <v>0</v>
      </c>
      <c r="DY39" s="15">
        <v>0</v>
      </c>
      <c r="DZ39" s="15">
        <v>0</v>
      </c>
      <c r="EA39" s="15">
        <v>0</v>
      </c>
      <c r="EB39" s="15">
        <v>0</v>
      </c>
      <c r="EC39" s="15">
        <v>0</v>
      </c>
      <c r="ED39" s="15">
        <v>0</v>
      </c>
      <c r="EE39" s="15">
        <v>0</v>
      </c>
      <c r="EF39" s="15">
        <v>0</v>
      </c>
      <c r="EG39" s="15">
        <v>0</v>
      </c>
      <c r="EH39" s="15">
        <v>0</v>
      </c>
      <c r="EI39" s="15">
        <v>0</v>
      </c>
      <c r="EJ39" s="15">
        <v>0</v>
      </c>
      <c r="EK39" s="15">
        <v>0</v>
      </c>
      <c r="EL39" s="15">
        <v>0</v>
      </c>
      <c r="EM39" s="15">
        <v>0</v>
      </c>
      <c r="EN39" s="15">
        <v>0</v>
      </c>
      <c r="EO39" s="15">
        <v>0</v>
      </c>
      <c r="EP39" s="15">
        <v>0</v>
      </c>
      <c r="EQ39" s="10"/>
    </row>
    <row r="40" spans="1:147" ht="91">
      <c r="A40" s="12" t="s">
        <v>30</v>
      </c>
      <c r="B40" s="13" t="str">
        <f>"3.3 На предвыборную агитацию через редакции периодических печатных изданий"</f>
        <v>3.3 На предвыборную агитацию через редакции периодических печатных изданий</v>
      </c>
      <c r="C40" s="14">
        <v>230</v>
      </c>
      <c r="D40" s="15">
        <v>31250</v>
      </c>
      <c r="E40" s="15">
        <v>2500</v>
      </c>
      <c r="F40" s="15">
        <v>0</v>
      </c>
      <c r="G40" s="15">
        <v>0</v>
      </c>
      <c r="H40" s="15">
        <v>0</v>
      </c>
      <c r="I40" s="15">
        <v>0</v>
      </c>
      <c r="J40" s="15">
        <v>2500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5000</v>
      </c>
      <c r="U40" s="15">
        <v>0</v>
      </c>
      <c r="V40" s="15">
        <v>5000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2500</v>
      </c>
      <c r="AU40" s="15">
        <v>2500</v>
      </c>
      <c r="AV40" s="15">
        <v>0</v>
      </c>
      <c r="AW40" s="15">
        <v>0</v>
      </c>
      <c r="AX40" s="15">
        <v>0</v>
      </c>
      <c r="AY40" s="15">
        <v>0</v>
      </c>
      <c r="AZ40" s="15">
        <v>5000</v>
      </c>
      <c r="BA40" s="15">
        <v>0</v>
      </c>
      <c r="BB40" s="15">
        <v>5000</v>
      </c>
      <c r="BC40" s="15">
        <v>0</v>
      </c>
      <c r="BD40" s="15">
        <v>0</v>
      </c>
      <c r="BE40" s="15">
        <v>0</v>
      </c>
      <c r="BF40" s="15">
        <v>3750</v>
      </c>
      <c r="BG40" s="15">
        <v>0</v>
      </c>
      <c r="BH40" s="15">
        <v>3750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2500</v>
      </c>
      <c r="BP40" s="15">
        <v>0</v>
      </c>
      <c r="BQ40" s="15">
        <v>0</v>
      </c>
      <c r="BR40" s="15">
        <v>2500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2500</v>
      </c>
      <c r="BZ40" s="15">
        <v>0</v>
      </c>
      <c r="CA40" s="15">
        <v>2500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5000</v>
      </c>
      <c r="CJ40" s="15">
        <v>0</v>
      </c>
      <c r="CK40" s="15">
        <v>0</v>
      </c>
      <c r="CL40" s="15">
        <v>5000</v>
      </c>
      <c r="CM40" s="15">
        <v>0</v>
      </c>
      <c r="CN40" s="15">
        <v>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15">
        <v>0</v>
      </c>
      <c r="DH40" s="15">
        <v>0</v>
      </c>
      <c r="DI40" s="15">
        <v>0</v>
      </c>
      <c r="DJ40" s="15">
        <v>0</v>
      </c>
      <c r="DK40" s="15">
        <v>0</v>
      </c>
      <c r="DL40" s="15">
        <v>0</v>
      </c>
      <c r="DM40" s="15">
        <v>0</v>
      </c>
      <c r="DN40" s="15">
        <v>0</v>
      </c>
      <c r="DO40" s="15">
        <v>0</v>
      </c>
      <c r="DP40" s="15">
        <v>0</v>
      </c>
      <c r="DQ40" s="15">
        <v>0</v>
      </c>
      <c r="DR40" s="15">
        <v>0</v>
      </c>
      <c r="DS40" s="15">
        <v>0</v>
      </c>
      <c r="DT40" s="15">
        <v>0</v>
      </c>
      <c r="DU40" s="15">
        <v>0</v>
      </c>
      <c r="DV40" s="15">
        <v>0</v>
      </c>
      <c r="DW40" s="15">
        <v>0</v>
      </c>
      <c r="DX40" s="15">
        <v>0</v>
      </c>
      <c r="DY40" s="15">
        <v>0</v>
      </c>
      <c r="DZ40" s="15">
        <v>0</v>
      </c>
      <c r="EA40" s="15">
        <v>0</v>
      </c>
      <c r="EB40" s="15">
        <v>0</v>
      </c>
      <c r="EC40" s="15">
        <v>0</v>
      </c>
      <c r="ED40" s="15">
        <v>0</v>
      </c>
      <c r="EE40" s="15">
        <v>2500</v>
      </c>
      <c r="EF40" s="15">
        <v>0</v>
      </c>
      <c r="EG40" s="15">
        <v>0</v>
      </c>
      <c r="EH40" s="15">
        <v>2500</v>
      </c>
      <c r="EI40" s="15">
        <v>0</v>
      </c>
      <c r="EJ40" s="15">
        <v>0</v>
      </c>
      <c r="EK40" s="15">
        <v>0</v>
      </c>
      <c r="EL40" s="15">
        <v>0</v>
      </c>
      <c r="EM40" s="15">
        <v>0</v>
      </c>
      <c r="EN40" s="15">
        <v>0</v>
      </c>
      <c r="EO40" s="15">
        <v>0</v>
      </c>
      <c r="EP40" s="15">
        <v>0</v>
      </c>
      <c r="EQ40" s="10"/>
    </row>
    <row r="41" spans="1:147" ht="65">
      <c r="A41" s="12" t="s">
        <v>31</v>
      </c>
      <c r="B41" s="13" t="str">
        <f>"3.4 На предвыборную агитацию через сетевые издания"</f>
        <v>3.4 На предвыборную агитацию через сетевые издания</v>
      </c>
      <c r="C41" s="14">
        <v>240</v>
      </c>
      <c r="D41" s="15">
        <v>15000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15000</v>
      </c>
      <c r="CA41" s="15">
        <v>15000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0</v>
      </c>
      <c r="CO41" s="15">
        <v>0</v>
      </c>
      <c r="CP41" s="15">
        <v>0</v>
      </c>
      <c r="CQ41" s="15">
        <v>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5">
        <v>0</v>
      </c>
      <c r="DD41" s="15">
        <v>0</v>
      </c>
      <c r="DE41" s="15">
        <v>0</v>
      </c>
      <c r="DF41" s="15">
        <v>0</v>
      </c>
      <c r="DG41" s="15">
        <v>0</v>
      </c>
      <c r="DH41" s="15">
        <v>0</v>
      </c>
      <c r="DI41" s="15">
        <v>0</v>
      </c>
      <c r="DJ41" s="15">
        <v>0</v>
      </c>
      <c r="DK41" s="15">
        <v>0</v>
      </c>
      <c r="DL41" s="15">
        <v>0</v>
      </c>
      <c r="DM41" s="15">
        <v>0</v>
      </c>
      <c r="DN41" s="15">
        <v>0</v>
      </c>
      <c r="DO41" s="15">
        <v>0</v>
      </c>
      <c r="DP41" s="15">
        <v>0</v>
      </c>
      <c r="DQ41" s="15">
        <v>0</v>
      </c>
      <c r="DR41" s="15">
        <v>0</v>
      </c>
      <c r="DS41" s="15">
        <v>0</v>
      </c>
      <c r="DT41" s="15">
        <v>0</v>
      </c>
      <c r="DU41" s="15">
        <v>0</v>
      </c>
      <c r="DV41" s="15">
        <v>0</v>
      </c>
      <c r="DW41" s="15">
        <v>0</v>
      </c>
      <c r="DX41" s="15">
        <v>0</v>
      </c>
      <c r="DY41" s="15">
        <v>0</v>
      </c>
      <c r="DZ41" s="15">
        <v>0</v>
      </c>
      <c r="EA41" s="15">
        <v>0</v>
      </c>
      <c r="EB41" s="15">
        <v>0</v>
      </c>
      <c r="EC41" s="15">
        <v>0</v>
      </c>
      <c r="ED41" s="15">
        <v>0</v>
      </c>
      <c r="EE41" s="15">
        <v>0</v>
      </c>
      <c r="EF41" s="15">
        <v>0</v>
      </c>
      <c r="EG41" s="15">
        <v>0</v>
      </c>
      <c r="EH41" s="15">
        <v>0</v>
      </c>
      <c r="EI41" s="15">
        <v>0</v>
      </c>
      <c r="EJ41" s="15">
        <v>0</v>
      </c>
      <c r="EK41" s="15">
        <v>0</v>
      </c>
      <c r="EL41" s="15">
        <v>0</v>
      </c>
      <c r="EM41" s="15">
        <v>0</v>
      </c>
      <c r="EN41" s="15">
        <v>0</v>
      </c>
      <c r="EO41" s="15">
        <v>0</v>
      </c>
      <c r="EP41" s="15">
        <v>0</v>
      </c>
      <c r="EQ41" s="10"/>
    </row>
    <row r="42" spans="1:147" ht="91">
      <c r="A42" s="12" t="s">
        <v>32</v>
      </c>
      <c r="B42" s="13" t="str">
        <f>"3.5 На выпуск и распространение печатных и иных агитационных материалов"</f>
        <v>3.5 На выпуск и распространение печатных и иных агитационных материалов</v>
      </c>
      <c r="C42" s="14">
        <v>250</v>
      </c>
      <c r="D42" s="15">
        <v>12916971.689999999</v>
      </c>
      <c r="E42" s="15">
        <v>42261.25</v>
      </c>
      <c r="F42" s="15">
        <v>103952</v>
      </c>
      <c r="G42" s="15">
        <v>1998</v>
      </c>
      <c r="H42" s="15">
        <v>389932.56</v>
      </c>
      <c r="I42" s="15">
        <v>0</v>
      </c>
      <c r="J42" s="15">
        <v>538143.81000000006</v>
      </c>
      <c r="K42" s="15">
        <v>0</v>
      </c>
      <c r="L42" s="15">
        <v>389932.56</v>
      </c>
      <c r="M42" s="15">
        <v>389932.56</v>
      </c>
      <c r="N42" s="15">
        <v>0</v>
      </c>
      <c r="O42" s="15">
        <v>0</v>
      </c>
      <c r="P42" s="15">
        <v>389932.31</v>
      </c>
      <c r="Q42" s="15">
        <v>1690</v>
      </c>
      <c r="R42" s="15">
        <v>391622.31</v>
      </c>
      <c r="S42" s="15">
        <v>0</v>
      </c>
      <c r="T42" s="15">
        <v>36964</v>
      </c>
      <c r="U42" s="15">
        <v>126682.31</v>
      </c>
      <c r="V42" s="15">
        <v>163646.31</v>
      </c>
      <c r="W42" s="15">
        <v>0</v>
      </c>
      <c r="X42" s="15">
        <v>0</v>
      </c>
      <c r="Y42" s="15">
        <v>414105.24</v>
      </c>
      <c r="Z42" s="15">
        <v>414105.24</v>
      </c>
      <c r="AA42" s="15">
        <v>19520</v>
      </c>
      <c r="AB42" s="15">
        <v>97000</v>
      </c>
      <c r="AC42" s="15">
        <v>0</v>
      </c>
      <c r="AD42" s="15">
        <v>406682.31</v>
      </c>
      <c r="AE42" s="15">
        <v>523202.31</v>
      </c>
      <c r="AF42" s="15">
        <v>7942</v>
      </c>
      <c r="AG42" s="15">
        <v>62940</v>
      </c>
      <c r="AH42" s="15">
        <v>53795</v>
      </c>
      <c r="AI42" s="15">
        <v>0</v>
      </c>
      <c r="AJ42" s="15">
        <v>179628</v>
      </c>
      <c r="AK42" s="15">
        <v>4010</v>
      </c>
      <c r="AL42" s="15">
        <v>0</v>
      </c>
      <c r="AM42" s="15">
        <v>308315</v>
      </c>
      <c r="AN42" s="15">
        <v>399932.31</v>
      </c>
      <c r="AO42" s="15">
        <v>63500</v>
      </c>
      <c r="AP42" s="15">
        <v>463432.31</v>
      </c>
      <c r="AQ42" s="15">
        <v>0</v>
      </c>
      <c r="AR42" s="15">
        <v>439541.51</v>
      </c>
      <c r="AS42" s="15">
        <v>0</v>
      </c>
      <c r="AT42" s="15">
        <v>64000</v>
      </c>
      <c r="AU42" s="15">
        <v>503541.51</v>
      </c>
      <c r="AV42" s="15">
        <v>389932.56</v>
      </c>
      <c r="AW42" s="15">
        <v>0</v>
      </c>
      <c r="AX42" s="15">
        <v>389932.56</v>
      </c>
      <c r="AY42" s="15">
        <v>396682.56</v>
      </c>
      <c r="AZ42" s="15">
        <v>89984</v>
      </c>
      <c r="BA42" s="15">
        <v>121752</v>
      </c>
      <c r="BB42" s="15">
        <v>608418.56000000006</v>
      </c>
      <c r="BC42" s="15">
        <v>1690</v>
      </c>
      <c r="BD42" s="15">
        <v>134030</v>
      </c>
      <c r="BE42" s="15">
        <v>1702</v>
      </c>
      <c r="BF42" s="15">
        <v>541063</v>
      </c>
      <c r="BG42" s="15">
        <v>0</v>
      </c>
      <c r="BH42" s="15">
        <v>678485</v>
      </c>
      <c r="BI42" s="15">
        <v>0</v>
      </c>
      <c r="BJ42" s="15">
        <v>0</v>
      </c>
      <c r="BK42" s="15">
        <v>0</v>
      </c>
      <c r="BL42" s="15">
        <v>389932.56</v>
      </c>
      <c r="BM42" s="15">
        <v>389932.56</v>
      </c>
      <c r="BN42" s="15">
        <v>396682.56</v>
      </c>
      <c r="BO42" s="15">
        <v>68762</v>
      </c>
      <c r="BP42" s="15">
        <v>103952</v>
      </c>
      <c r="BQ42" s="15">
        <v>0</v>
      </c>
      <c r="BR42" s="15">
        <v>569396.56000000006</v>
      </c>
      <c r="BS42" s="15">
        <v>389932.31</v>
      </c>
      <c r="BT42" s="15">
        <v>0</v>
      </c>
      <c r="BU42" s="15">
        <v>0</v>
      </c>
      <c r="BV42" s="15">
        <v>389932.31</v>
      </c>
      <c r="BW42" s="15">
        <v>396682.31</v>
      </c>
      <c r="BX42" s="15">
        <v>0</v>
      </c>
      <c r="BY42" s="15">
        <v>51280</v>
      </c>
      <c r="BZ42" s="15">
        <v>0</v>
      </c>
      <c r="CA42" s="15">
        <v>447962.31</v>
      </c>
      <c r="CB42" s="15">
        <v>1998</v>
      </c>
      <c r="CC42" s="15">
        <v>74788</v>
      </c>
      <c r="CD42" s="15">
        <v>396682.56</v>
      </c>
      <c r="CE42" s="15">
        <v>473468.56</v>
      </c>
      <c r="CF42" s="15">
        <v>0</v>
      </c>
      <c r="CG42" s="15">
        <v>389932.56</v>
      </c>
      <c r="CH42" s="15">
        <v>389932.56</v>
      </c>
      <c r="CI42" s="15">
        <v>90000</v>
      </c>
      <c r="CJ42" s="15">
        <v>0</v>
      </c>
      <c r="CK42" s="15">
        <v>396682.31</v>
      </c>
      <c r="CL42" s="15">
        <v>486682.31</v>
      </c>
      <c r="CM42" s="15">
        <v>126682.56</v>
      </c>
      <c r="CN42" s="15">
        <v>0</v>
      </c>
      <c r="CO42" s="15">
        <v>0</v>
      </c>
      <c r="CP42" s="15">
        <v>0</v>
      </c>
      <c r="CQ42" s="15">
        <v>126682.56</v>
      </c>
      <c r="CR42" s="15">
        <v>396682.31</v>
      </c>
      <c r="CS42" s="15">
        <v>85728</v>
      </c>
      <c r="CT42" s="15">
        <v>1702</v>
      </c>
      <c r="CU42" s="15">
        <v>4472</v>
      </c>
      <c r="CV42" s="15">
        <v>11330</v>
      </c>
      <c r="CW42" s="15">
        <v>0</v>
      </c>
      <c r="CX42" s="15">
        <v>499914.31</v>
      </c>
      <c r="CY42" s="15">
        <v>0</v>
      </c>
      <c r="CZ42" s="15">
        <v>406682.31</v>
      </c>
      <c r="DA42" s="15">
        <v>1702</v>
      </c>
      <c r="DB42" s="15">
        <v>408384.31</v>
      </c>
      <c r="DC42" s="15">
        <v>396682.31</v>
      </c>
      <c r="DD42" s="15">
        <v>1380</v>
      </c>
      <c r="DE42" s="15">
        <v>0</v>
      </c>
      <c r="DF42" s="15">
        <v>0</v>
      </c>
      <c r="DG42" s="15">
        <v>33798.879999999997</v>
      </c>
      <c r="DH42" s="15">
        <v>431861.19</v>
      </c>
      <c r="DI42" s="15">
        <v>0</v>
      </c>
      <c r="DJ42" s="15">
        <v>396682.31</v>
      </c>
      <c r="DK42" s="15">
        <v>0</v>
      </c>
      <c r="DL42" s="15">
        <v>0</v>
      </c>
      <c r="DM42" s="15">
        <v>396682.31</v>
      </c>
      <c r="DN42" s="15">
        <v>0</v>
      </c>
      <c r="DO42" s="15">
        <v>0</v>
      </c>
      <c r="DP42" s="15">
        <v>399932.31</v>
      </c>
      <c r="DQ42" s="15">
        <v>0</v>
      </c>
      <c r="DR42" s="15">
        <v>399932.31</v>
      </c>
      <c r="DS42" s="15">
        <v>67375</v>
      </c>
      <c r="DT42" s="15">
        <v>1702</v>
      </c>
      <c r="DU42" s="15">
        <v>100000</v>
      </c>
      <c r="DV42" s="15">
        <v>0</v>
      </c>
      <c r="DW42" s="15">
        <v>126682.31</v>
      </c>
      <c r="DX42" s="15">
        <v>295759.31</v>
      </c>
      <c r="DY42" s="15">
        <v>5340.5</v>
      </c>
      <c r="DZ42" s="15">
        <v>34964</v>
      </c>
      <c r="EA42" s="15">
        <v>0</v>
      </c>
      <c r="EB42" s="15">
        <v>396682.31</v>
      </c>
      <c r="EC42" s="15">
        <v>436986.81</v>
      </c>
      <c r="ED42" s="15">
        <v>424157.31</v>
      </c>
      <c r="EE42" s="15">
        <v>115124</v>
      </c>
      <c r="EF42" s="15">
        <v>0</v>
      </c>
      <c r="EG42" s="15">
        <v>0</v>
      </c>
      <c r="EH42" s="15">
        <v>539281.31000000006</v>
      </c>
      <c r="EI42" s="15">
        <v>396682.31</v>
      </c>
      <c r="EJ42" s="15">
        <v>0</v>
      </c>
      <c r="EK42" s="15">
        <v>0</v>
      </c>
      <c r="EL42" s="15">
        <v>396682.31</v>
      </c>
      <c r="EM42" s="15">
        <v>0</v>
      </c>
      <c r="EN42" s="15">
        <v>74788</v>
      </c>
      <c r="EO42" s="15">
        <v>389932.31</v>
      </c>
      <c r="EP42" s="15">
        <v>464720.31</v>
      </c>
      <c r="EQ42" s="10"/>
    </row>
    <row r="43" spans="1:147" ht="65">
      <c r="A43" s="12" t="s">
        <v>33</v>
      </c>
      <c r="B43" s="13" t="str">
        <f>"3.6 На проведение публичных массовых мероприятий"</f>
        <v>3.6 На проведение публичных массовых мероприятий</v>
      </c>
      <c r="C43" s="14">
        <v>260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5">
        <v>0</v>
      </c>
      <c r="CP43" s="15">
        <v>0</v>
      </c>
      <c r="CQ43" s="15">
        <v>0</v>
      </c>
      <c r="CR43" s="15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5">
        <v>0</v>
      </c>
      <c r="DD43" s="15">
        <v>0</v>
      </c>
      <c r="DE43" s="15">
        <v>0</v>
      </c>
      <c r="DF43" s="15">
        <v>0</v>
      </c>
      <c r="DG43" s="15">
        <v>0</v>
      </c>
      <c r="DH43" s="15">
        <v>0</v>
      </c>
      <c r="DI43" s="15">
        <v>0</v>
      </c>
      <c r="DJ43" s="15">
        <v>0</v>
      </c>
      <c r="DK43" s="15">
        <v>0</v>
      </c>
      <c r="DL43" s="15">
        <v>0</v>
      </c>
      <c r="DM43" s="15">
        <v>0</v>
      </c>
      <c r="DN43" s="15">
        <v>0</v>
      </c>
      <c r="DO43" s="15">
        <v>0</v>
      </c>
      <c r="DP43" s="15">
        <v>0</v>
      </c>
      <c r="DQ43" s="15">
        <v>0</v>
      </c>
      <c r="DR43" s="15">
        <v>0</v>
      </c>
      <c r="DS43" s="15">
        <v>0</v>
      </c>
      <c r="DT43" s="15">
        <v>0</v>
      </c>
      <c r="DU43" s="15">
        <v>0</v>
      </c>
      <c r="DV43" s="15">
        <v>0</v>
      </c>
      <c r="DW43" s="15">
        <v>0</v>
      </c>
      <c r="DX43" s="15">
        <v>0</v>
      </c>
      <c r="DY43" s="15">
        <v>0</v>
      </c>
      <c r="DZ43" s="15">
        <v>0</v>
      </c>
      <c r="EA43" s="15">
        <v>0</v>
      </c>
      <c r="EB43" s="15">
        <v>0</v>
      </c>
      <c r="EC43" s="15">
        <v>0</v>
      </c>
      <c r="ED43" s="15">
        <v>0</v>
      </c>
      <c r="EE43" s="15">
        <v>0</v>
      </c>
      <c r="EF43" s="15">
        <v>0</v>
      </c>
      <c r="EG43" s="15">
        <v>0</v>
      </c>
      <c r="EH43" s="15">
        <v>0</v>
      </c>
      <c r="EI43" s="15">
        <v>0</v>
      </c>
      <c r="EJ43" s="15">
        <v>0</v>
      </c>
      <c r="EK43" s="15">
        <v>0</v>
      </c>
      <c r="EL43" s="15">
        <v>0</v>
      </c>
      <c r="EM43" s="15">
        <v>0</v>
      </c>
      <c r="EN43" s="15">
        <v>0</v>
      </c>
      <c r="EO43" s="15">
        <v>0</v>
      </c>
      <c r="EP43" s="15">
        <v>0</v>
      </c>
      <c r="EQ43" s="10"/>
    </row>
    <row r="44" spans="1:147" ht="78">
      <c r="A44" s="12" t="s">
        <v>34</v>
      </c>
      <c r="B44" s="13" t="str">
        <f>"3.7 На оплату работ (услуг) информационного и консультационного характера"</f>
        <v>3.7 На оплату работ (услуг) информационного и консультационного характера</v>
      </c>
      <c r="C44" s="14">
        <v>270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5">
        <v>0</v>
      </c>
      <c r="CP44" s="15">
        <v>0</v>
      </c>
      <c r="CQ44" s="15">
        <v>0</v>
      </c>
      <c r="CR44" s="15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5">
        <v>0</v>
      </c>
      <c r="DD44" s="15">
        <v>0</v>
      </c>
      <c r="DE44" s="15">
        <v>0</v>
      </c>
      <c r="DF44" s="15">
        <v>0</v>
      </c>
      <c r="DG44" s="15">
        <v>0</v>
      </c>
      <c r="DH44" s="15">
        <v>0</v>
      </c>
      <c r="DI44" s="15">
        <v>0</v>
      </c>
      <c r="DJ44" s="15">
        <v>0</v>
      </c>
      <c r="DK44" s="15">
        <v>0</v>
      </c>
      <c r="DL44" s="15">
        <v>0</v>
      </c>
      <c r="DM44" s="15">
        <v>0</v>
      </c>
      <c r="DN44" s="15">
        <v>0</v>
      </c>
      <c r="DO44" s="15">
        <v>0</v>
      </c>
      <c r="DP44" s="15">
        <v>0</v>
      </c>
      <c r="DQ44" s="15">
        <v>0</v>
      </c>
      <c r="DR44" s="15">
        <v>0</v>
      </c>
      <c r="DS44" s="15">
        <v>0</v>
      </c>
      <c r="DT44" s="15">
        <v>0</v>
      </c>
      <c r="DU44" s="15">
        <v>0</v>
      </c>
      <c r="DV44" s="15">
        <v>0</v>
      </c>
      <c r="DW44" s="15">
        <v>0</v>
      </c>
      <c r="DX44" s="15">
        <v>0</v>
      </c>
      <c r="DY44" s="15">
        <v>0</v>
      </c>
      <c r="DZ44" s="15">
        <v>0</v>
      </c>
      <c r="EA44" s="15">
        <v>0</v>
      </c>
      <c r="EB44" s="15">
        <v>0</v>
      </c>
      <c r="EC44" s="15">
        <v>0</v>
      </c>
      <c r="ED44" s="15">
        <v>0</v>
      </c>
      <c r="EE44" s="15">
        <v>0</v>
      </c>
      <c r="EF44" s="15">
        <v>0</v>
      </c>
      <c r="EG44" s="15">
        <v>0</v>
      </c>
      <c r="EH44" s="15">
        <v>0</v>
      </c>
      <c r="EI44" s="15">
        <v>0</v>
      </c>
      <c r="EJ44" s="15">
        <v>0</v>
      </c>
      <c r="EK44" s="15">
        <v>0</v>
      </c>
      <c r="EL44" s="15">
        <v>0</v>
      </c>
      <c r="EM44" s="15">
        <v>0</v>
      </c>
      <c r="EN44" s="15">
        <v>0</v>
      </c>
      <c r="EO44" s="15">
        <v>0</v>
      </c>
      <c r="EP44" s="15">
        <v>0</v>
      </c>
      <c r="EQ44" s="10"/>
    </row>
    <row r="45" spans="1:147" ht="130">
      <c r="A45" s="12" t="s">
        <v>35</v>
      </c>
      <c r="B45" s="13" t="str">
        <f>"3.8 На оплату других работ (услуг), выполненных (оказанных) юридическими лицами или гражданами РФ по договорам"</f>
        <v>3.8 На оплату других работ (услуг), выполненных (оказанных) юридическими лицами или гражданами РФ по договорам</v>
      </c>
      <c r="C45" s="14">
        <v>280</v>
      </c>
      <c r="D45" s="15">
        <v>3541386</v>
      </c>
      <c r="E45" s="15">
        <v>0</v>
      </c>
      <c r="F45" s="15">
        <v>8000</v>
      </c>
      <c r="G45" s="15">
        <v>0</v>
      </c>
      <c r="H45" s="15">
        <v>1000</v>
      </c>
      <c r="I45" s="15">
        <v>0</v>
      </c>
      <c r="J45" s="15">
        <v>9000</v>
      </c>
      <c r="K45" s="15">
        <v>0</v>
      </c>
      <c r="L45" s="15">
        <v>1000</v>
      </c>
      <c r="M45" s="15">
        <v>1000</v>
      </c>
      <c r="N45" s="15">
        <v>0</v>
      </c>
      <c r="O45" s="15">
        <v>0</v>
      </c>
      <c r="P45" s="15">
        <v>1000</v>
      </c>
      <c r="Q45" s="15">
        <v>100000</v>
      </c>
      <c r="R45" s="15">
        <v>101000</v>
      </c>
      <c r="S45" s="15">
        <v>0</v>
      </c>
      <c r="T45" s="15">
        <v>3000</v>
      </c>
      <c r="U45" s="15">
        <v>1000</v>
      </c>
      <c r="V45" s="15">
        <v>4000</v>
      </c>
      <c r="W45" s="15">
        <v>0</v>
      </c>
      <c r="X45" s="15">
        <v>0</v>
      </c>
      <c r="Y45" s="15">
        <v>251000</v>
      </c>
      <c r="Z45" s="15">
        <v>251000</v>
      </c>
      <c r="AA45" s="15">
        <v>0</v>
      </c>
      <c r="AB45" s="15">
        <v>3000</v>
      </c>
      <c r="AC45" s="15">
        <v>7000</v>
      </c>
      <c r="AD45" s="15">
        <v>1000</v>
      </c>
      <c r="AE45" s="15">
        <v>11000</v>
      </c>
      <c r="AF45" s="15">
        <v>0</v>
      </c>
      <c r="AG45" s="15">
        <v>0</v>
      </c>
      <c r="AH45" s="15">
        <v>0</v>
      </c>
      <c r="AI45" s="15">
        <v>0</v>
      </c>
      <c r="AJ45" s="15">
        <v>7000</v>
      </c>
      <c r="AK45" s="15">
        <v>115990</v>
      </c>
      <c r="AL45" s="15">
        <v>0</v>
      </c>
      <c r="AM45" s="15">
        <v>122990</v>
      </c>
      <c r="AN45" s="15">
        <v>1000</v>
      </c>
      <c r="AO45" s="15">
        <v>3000</v>
      </c>
      <c r="AP45" s="15">
        <v>4000</v>
      </c>
      <c r="AQ45" s="15">
        <v>0</v>
      </c>
      <c r="AR45" s="15">
        <v>1000</v>
      </c>
      <c r="AS45" s="15">
        <v>0</v>
      </c>
      <c r="AT45" s="15">
        <v>0</v>
      </c>
      <c r="AU45" s="15">
        <v>1000</v>
      </c>
      <c r="AV45" s="15">
        <v>1000</v>
      </c>
      <c r="AW45" s="15">
        <v>7000</v>
      </c>
      <c r="AX45" s="15">
        <v>8000</v>
      </c>
      <c r="AY45" s="15">
        <v>1000</v>
      </c>
      <c r="AZ45" s="15">
        <v>5000</v>
      </c>
      <c r="BA45" s="15">
        <v>8000</v>
      </c>
      <c r="BB45" s="15">
        <v>14000</v>
      </c>
      <c r="BC45" s="15">
        <v>0</v>
      </c>
      <c r="BD45" s="15">
        <v>43500</v>
      </c>
      <c r="BE45" s="15">
        <v>0</v>
      </c>
      <c r="BF45" s="15">
        <v>0</v>
      </c>
      <c r="BG45" s="15">
        <v>0</v>
      </c>
      <c r="BH45" s="15">
        <v>43500</v>
      </c>
      <c r="BI45" s="15">
        <v>100000</v>
      </c>
      <c r="BJ45" s="15">
        <v>0</v>
      </c>
      <c r="BK45" s="15">
        <v>0</v>
      </c>
      <c r="BL45" s="15">
        <v>1000</v>
      </c>
      <c r="BM45" s="15">
        <v>101000</v>
      </c>
      <c r="BN45" s="15">
        <v>1000</v>
      </c>
      <c r="BO45" s="15">
        <v>3000</v>
      </c>
      <c r="BP45" s="15">
        <v>708000</v>
      </c>
      <c r="BQ45" s="15">
        <v>0</v>
      </c>
      <c r="BR45" s="15">
        <v>712000</v>
      </c>
      <c r="BS45" s="15">
        <v>1000</v>
      </c>
      <c r="BT45" s="15">
        <v>0</v>
      </c>
      <c r="BU45" s="15">
        <v>0</v>
      </c>
      <c r="BV45" s="15">
        <v>1000</v>
      </c>
      <c r="BW45" s="15">
        <v>1000</v>
      </c>
      <c r="BX45" s="15">
        <v>0</v>
      </c>
      <c r="BY45" s="15">
        <v>0</v>
      </c>
      <c r="BZ45" s="15">
        <v>19500</v>
      </c>
      <c r="CA45" s="15">
        <v>20500</v>
      </c>
      <c r="CB45" s="15">
        <v>0</v>
      </c>
      <c r="CC45" s="15">
        <v>8000</v>
      </c>
      <c r="CD45" s="15">
        <v>1000</v>
      </c>
      <c r="CE45" s="15">
        <v>9000</v>
      </c>
      <c r="CF45" s="15">
        <v>0</v>
      </c>
      <c r="CG45" s="15">
        <v>1000</v>
      </c>
      <c r="CH45" s="15">
        <v>1000</v>
      </c>
      <c r="CI45" s="15">
        <v>5000</v>
      </c>
      <c r="CJ45" s="15">
        <v>0</v>
      </c>
      <c r="CK45" s="15">
        <v>1000</v>
      </c>
      <c r="CL45" s="15">
        <v>6000</v>
      </c>
      <c r="CM45" s="15">
        <v>1000</v>
      </c>
      <c r="CN45" s="15">
        <v>0</v>
      </c>
      <c r="CO45" s="15">
        <v>0</v>
      </c>
      <c r="CP45" s="15">
        <v>0</v>
      </c>
      <c r="CQ45" s="15">
        <v>1000</v>
      </c>
      <c r="CR45" s="15">
        <v>1000</v>
      </c>
      <c r="CS45" s="15">
        <v>23000</v>
      </c>
      <c r="CT45" s="15">
        <v>0</v>
      </c>
      <c r="CU45" s="15">
        <v>0</v>
      </c>
      <c r="CV45" s="15">
        <v>0</v>
      </c>
      <c r="CW45" s="15">
        <v>0</v>
      </c>
      <c r="CX45" s="15">
        <v>24000</v>
      </c>
      <c r="CY45" s="15">
        <v>0</v>
      </c>
      <c r="CZ45" s="15">
        <v>1000</v>
      </c>
      <c r="DA45" s="15">
        <v>0</v>
      </c>
      <c r="DB45" s="15">
        <v>1000</v>
      </c>
      <c r="DC45" s="15">
        <v>1000</v>
      </c>
      <c r="DD45" s="15">
        <v>0</v>
      </c>
      <c r="DE45" s="15">
        <v>0</v>
      </c>
      <c r="DF45" s="15">
        <v>0</v>
      </c>
      <c r="DG45" s="15">
        <v>0</v>
      </c>
      <c r="DH45" s="15">
        <v>1000</v>
      </c>
      <c r="DI45" s="15">
        <v>0</v>
      </c>
      <c r="DJ45" s="15">
        <v>1000</v>
      </c>
      <c r="DK45" s="15">
        <v>100000</v>
      </c>
      <c r="DL45" s="15">
        <v>0</v>
      </c>
      <c r="DM45" s="15">
        <v>101000</v>
      </c>
      <c r="DN45" s="15">
        <v>7000</v>
      </c>
      <c r="DO45" s="15">
        <v>0</v>
      </c>
      <c r="DP45" s="15">
        <v>1000</v>
      </c>
      <c r="DQ45" s="15">
        <v>0</v>
      </c>
      <c r="DR45" s="15">
        <v>8000</v>
      </c>
      <c r="DS45" s="15">
        <v>0</v>
      </c>
      <c r="DT45" s="15">
        <v>0</v>
      </c>
      <c r="DU45" s="15">
        <v>0</v>
      </c>
      <c r="DV45" s="15">
        <v>0</v>
      </c>
      <c r="DW45" s="15">
        <v>1000</v>
      </c>
      <c r="DX45" s="15">
        <v>1000</v>
      </c>
      <c r="DY45" s="15">
        <v>0</v>
      </c>
      <c r="DZ45" s="15">
        <v>3000</v>
      </c>
      <c r="EA45" s="15">
        <v>0</v>
      </c>
      <c r="EB45" s="15">
        <v>1000</v>
      </c>
      <c r="EC45" s="15">
        <v>4000</v>
      </c>
      <c r="ED45" s="15">
        <v>1000</v>
      </c>
      <c r="EE45" s="15">
        <v>0</v>
      </c>
      <c r="EF45" s="15">
        <v>0</v>
      </c>
      <c r="EG45" s="15">
        <v>0</v>
      </c>
      <c r="EH45" s="15">
        <v>1000</v>
      </c>
      <c r="EI45" s="15">
        <v>1000</v>
      </c>
      <c r="EJ45" s="15">
        <v>0</v>
      </c>
      <c r="EK45" s="15">
        <v>0</v>
      </c>
      <c r="EL45" s="15">
        <v>1000</v>
      </c>
      <c r="EM45" s="15">
        <v>0</v>
      </c>
      <c r="EN45" s="15">
        <v>1976396</v>
      </c>
      <c r="EO45" s="15">
        <v>1000</v>
      </c>
      <c r="EP45" s="15">
        <v>1977396</v>
      </c>
      <c r="EQ45" s="10"/>
    </row>
    <row r="46" spans="1:147" ht="91">
      <c r="A46" s="12" t="s">
        <v>36</v>
      </c>
      <c r="B46" s="13" t="str">
        <f>"3.9 На оплату иных расходов, непосредственно связанных с проведением избирательной кампании"</f>
        <v>3.9 На оплату иных расходов, непосредственно связанных с проведением избирательной кампании</v>
      </c>
      <c r="C46" s="14">
        <v>290</v>
      </c>
      <c r="D46" s="15">
        <v>116220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63000</v>
      </c>
      <c r="BE46" s="15">
        <v>0</v>
      </c>
      <c r="BF46" s="15">
        <v>0</v>
      </c>
      <c r="BG46" s="15">
        <v>0</v>
      </c>
      <c r="BH46" s="15">
        <v>63000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46220</v>
      </c>
      <c r="BZ46" s="15">
        <v>0</v>
      </c>
      <c r="CA46" s="15">
        <v>46220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0</v>
      </c>
      <c r="CQ46" s="15">
        <v>0</v>
      </c>
      <c r="CR46" s="15">
        <v>0</v>
      </c>
      <c r="CS46" s="15">
        <v>7000</v>
      </c>
      <c r="CT46" s="15">
        <v>0</v>
      </c>
      <c r="CU46" s="15">
        <v>0</v>
      </c>
      <c r="CV46" s="15">
        <v>0</v>
      </c>
      <c r="CW46" s="15">
        <v>0</v>
      </c>
      <c r="CX46" s="15">
        <v>7000</v>
      </c>
      <c r="CY46" s="15">
        <v>0</v>
      </c>
      <c r="CZ46" s="15">
        <v>0</v>
      </c>
      <c r="DA46" s="15">
        <v>0</v>
      </c>
      <c r="DB46" s="15">
        <v>0</v>
      </c>
      <c r="DC46" s="15">
        <v>0</v>
      </c>
      <c r="DD46" s="15">
        <v>0</v>
      </c>
      <c r="DE46" s="15">
        <v>0</v>
      </c>
      <c r="DF46" s="15">
        <v>0</v>
      </c>
      <c r="DG46" s="15">
        <v>0</v>
      </c>
      <c r="DH46" s="15">
        <v>0</v>
      </c>
      <c r="DI46" s="15">
        <v>0</v>
      </c>
      <c r="DJ46" s="15">
        <v>0</v>
      </c>
      <c r="DK46" s="15">
        <v>0</v>
      </c>
      <c r="DL46" s="15">
        <v>0</v>
      </c>
      <c r="DM46" s="15">
        <v>0</v>
      </c>
      <c r="DN46" s="15">
        <v>0</v>
      </c>
      <c r="DO46" s="15">
        <v>0</v>
      </c>
      <c r="DP46" s="15">
        <v>0</v>
      </c>
      <c r="DQ46" s="15">
        <v>0</v>
      </c>
      <c r="DR46" s="15">
        <v>0</v>
      </c>
      <c r="DS46" s="15">
        <v>0</v>
      </c>
      <c r="DT46" s="15">
        <v>0</v>
      </c>
      <c r="DU46" s="15">
        <v>0</v>
      </c>
      <c r="DV46" s="15">
        <v>0</v>
      </c>
      <c r="DW46" s="15">
        <v>0</v>
      </c>
      <c r="DX46" s="15">
        <v>0</v>
      </c>
      <c r="DY46" s="15">
        <v>0</v>
      </c>
      <c r="DZ46" s="15">
        <v>0</v>
      </c>
      <c r="EA46" s="15">
        <v>0</v>
      </c>
      <c r="EB46" s="15">
        <v>0</v>
      </c>
      <c r="EC46" s="15">
        <v>0</v>
      </c>
      <c r="ED46" s="15">
        <v>0</v>
      </c>
      <c r="EE46" s="15">
        <v>0</v>
      </c>
      <c r="EF46" s="15">
        <v>0</v>
      </c>
      <c r="EG46" s="15">
        <v>0</v>
      </c>
      <c r="EH46" s="15">
        <v>0</v>
      </c>
      <c r="EI46" s="15">
        <v>0</v>
      </c>
      <c r="EJ46" s="15">
        <v>0</v>
      </c>
      <c r="EK46" s="15">
        <v>0</v>
      </c>
      <c r="EL46" s="15">
        <v>0</v>
      </c>
      <c r="EM46" s="15">
        <v>0</v>
      </c>
      <c r="EN46" s="15">
        <v>0</v>
      </c>
      <c r="EO46" s="15">
        <v>0</v>
      </c>
      <c r="EP46" s="15">
        <v>0</v>
      </c>
      <c r="EQ46" s="10"/>
    </row>
    <row r="47" spans="1:147" ht="156">
      <c r="A47" s="12" t="s">
        <v>37</v>
      </c>
      <c r="B47" s="13" t="str">
        <f>"4 Распределено неизрасходованного остатка средств фонда пропорционально перечисленным в избирательный фонд  денежным средствам ***"</f>
        <v>4 Распределено неизрасходованного остатка средств фонда пропорционально перечисленным в избирательный фонд  денежным средствам ***</v>
      </c>
      <c r="C47" s="14">
        <v>300</v>
      </c>
      <c r="D47" s="15">
        <v>103061.87</v>
      </c>
      <c r="E47" s="15">
        <v>38.75</v>
      </c>
      <c r="F47" s="15">
        <v>0</v>
      </c>
      <c r="G47" s="15">
        <v>0</v>
      </c>
      <c r="H47" s="15">
        <v>0</v>
      </c>
      <c r="I47" s="15">
        <v>0</v>
      </c>
      <c r="J47" s="15">
        <v>38.75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55036</v>
      </c>
      <c r="U47" s="15">
        <v>0</v>
      </c>
      <c r="V47" s="15">
        <v>55036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558</v>
      </c>
      <c r="AG47" s="15">
        <v>0</v>
      </c>
      <c r="AH47" s="15">
        <v>0</v>
      </c>
      <c r="AI47" s="15">
        <v>115</v>
      </c>
      <c r="AJ47" s="15">
        <v>472</v>
      </c>
      <c r="AK47" s="15">
        <v>0</v>
      </c>
      <c r="AL47" s="15">
        <v>0</v>
      </c>
      <c r="AM47" s="15">
        <v>1145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16</v>
      </c>
      <c r="BA47" s="15">
        <v>248</v>
      </c>
      <c r="BB47" s="15">
        <v>264</v>
      </c>
      <c r="BC47" s="15">
        <v>0</v>
      </c>
      <c r="BD47" s="15">
        <v>0</v>
      </c>
      <c r="BE47" s="15">
        <v>0</v>
      </c>
      <c r="BF47" s="15">
        <v>2383</v>
      </c>
      <c r="BG47" s="15">
        <v>0</v>
      </c>
      <c r="BH47" s="15">
        <v>2383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</v>
      </c>
      <c r="CS47" s="15">
        <v>12500</v>
      </c>
      <c r="CT47" s="15">
        <v>0</v>
      </c>
      <c r="CU47" s="15">
        <v>1115</v>
      </c>
      <c r="CV47" s="15">
        <v>0</v>
      </c>
      <c r="CW47" s="15">
        <v>0</v>
      </c>
      <c r="CX47" s="15">
        <v>13615</v>
      </c>
      <c r="CY47" s="15">
        <v>0</v>
      </c>
      <c r="CZ47" s="15">
        <v>0</v>
      </c>
      <c r="DA47" s="15">
        <v>0</v>
      </c>
      <c r="DB47" s="15">
        <v>0</v>
      </c>
      <c r="DC47" s="15">
        <v>0</v>
      </c>
      <c r="DD47" s="15">
        <v>0</v>
      </c>
      <c r="DE47" s="15">
        <v>0</v>
      </c>
      <c r="DF47" s="15">
        <v>115</v>
      </c>
      <c r="DG47" s="15">
        <v>201.12</v>
      </c>
      <c r="DH47" s="15">
        <v>316.12</v>
      </c>
      <c r="DI47" s="15">
        <v>1702</v>
      </c>
      <c r="DJ47" s="15">
        <v>0</v>
      </c>
      <c r="DK47" s="15">
        <v>0</v>
      </c>
      <c r="DL47" s="15">
        <v>0</v>
      </c>
      <c r="DM47" s="15">
        <v>1702</v>
      </c>
      <c r="DN47" s="15">
        <v>0</v>
      </c>
      <c r="DO47" s="15">
        <v>0</v>
      </c>
      <c r="DP47" s="15">
        <v>0</v>
      </c>
      <c r="DQ47" s="15">
        <v>0</v>
      </c>
      <c r="DR47" s="15">
        <v>0</v>
      </c>
      <c r="DS47" s="15">
        <v>0</v>
      </c>
      <c r="DT47" s="15">
        <v>0</v>
      </c>
      <c r="DU47" s="15">
        <v>0</v>
      </c>
      <c r="DV47" s="15">
        <v>0</v>
      </c>
      <c r="DW47" s="15">
        <v>0</v>
      </c>
      <c r="DX47" s="15">
        <v>0</v>
      </c>
      <c r="DY47" s="15">
        <v>0</v>
      </c>
      <c r="DZ47" s="15">
        <v>28536</v>
      </c>
      <c r="EA47" s="15">
        <v>0</v>
      </c>
      <c r="EB47" s="15">
        <v>0</v>
      </c>
      <c r="EC47" s="15">
        <v>28536</v>
      </c>
      <c r="ED47" s="15">
        <v>0</v>
      </c>
      <c r="EE47" s="15">
        <v>26</v>
      </c>
      <c r="EF47" s="15">
        <v>0</v>
      </c>
      <c r="EG47" s="15">
        <v>0</v>
      </c>
      <c r="EH47" s="15">
        <v>26</v>
      </c>
      <c r="EI47" s="15">
        <v>0</v>
      </c>
      <c r="EJ47" s="15">
        <v>0</v>
      </c>
      <c r="EK47" s="15">
        <v>0</v>
      </c>
      <c r="EL47" s="15">
        <v>0</v>
      </c>
      <c r="EM47" s="15">
        <v>0</v>
      </c>
      <c r="EN47" s="15">
        <v>0</v>
      </c>
      <c r="EO47" s="15">
        <v>0</v>
      </c>
      <c r="EP47" s="15">
        <v>0</v>
      </c>
      <c r="EQ47" s="10"/>
    </row>
    <row r="48" spans="1:147">
      <c r="EQ48" s="10"/>
    </row>
  </sheetData>
  <mergeCells count="3">
    <mergeCell ref="A2:EP2"/>
    <mergeCell ref="A3:EP3"/>
    <mergeCell ref="A4:EP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2024-10-09T07:03:03Z</dcterms:created>
  <dcterms:modified xsi:type="dcterms:W3CDTF">2024-10-09T07:05:28Z</dcterms:modified>
</cp:coreProperties>
</file>